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<sst xmlns="http://schemas.openxmlformats.org/spreadsheetml/2006/main" count="141" uniqueCount="122">
  <si>
    <t>The Eastern Pennsylvania Conference of The UMC</t>
  </si>
  <si>
    <t xml:space="preserve">Connectional Ministries Fund (CMF) </t>
  </si>
  <si>
    <t>April 2018 Budget Report</t>
  </si>
  <si>
    <t>--------------------Full Year--------------------</t>
  </si>
  <si>
    <t>----------------------------Year-To-Date---------------------------</t>
  </si>
  <si>
    <t>Actual</t>
  </si>
  <si>
    <t>Budget</t>
  </si>
  <si>
    <t>Variance</t>
  </si>
  <si>
    <t>Income</t>
  </si>
  <si>
    <t>Connectional Ministries Fund</t>
  </si>
  <si>
    <t>Income - Equitable Compensation - Investment Income</t>
  </si>
  <si>
    <t>Income - Flanagan Fund - Investment Income</t>
  </si>
  <si>
    <t>Total Income</t>
  </si>
  <si>
    <t>Connectional Table Expenses</t>
  </si>
  <si>
    <t>Creating New Places for New People</t>
  </si>
  <si>
    <t>Ministry with the Poor</t>
  </si>
  <si>
    <t>Global Health</t>
  </si>
  <si>
    <t>Developing Principled Leaders</t>
  </si>
  <si>
    <t>Trustees, Administration, Communications &amp; Other</t>
  </si>
  <si>
    <t>Sub Total</t>
  </si>
  <si>
    <t>Net Connectional Ministries Operating Result</t>
  </si>
  <si>
    <t>Resolution 2012-21 - Pre-82 Pension</t>
  </si>
  <si>
    <t>Adjustments after Review</t>
  </si>
  <si>
    <t>Net Pre-82 Pension Contribution</t>
  </si>
  <si>
    <t>SURPLUS/(DEFICIT)</t>
  </si>
  <si>
    <t>2018 Budget - April Report</t>
  </si>
  <si>
    <t>Page</t>
  </si>
  <si>
    <t>COST</t>
  </si>
  <si>
    <t>#</t>
  </si>
  <si>
    <t>CENTER</t>
  </si>
  <si>
    <t>Expenses</t>
  </si>
  <si>
    <t>Creating New Places for New People; Revitalizing Congregations</t>
  </si>
  <si>
    <t>Office of Congregational Transformation</t>
  </si>
  <si>
    <t>Connectional Table</t>
  </si>
  <si>
    <t>Office of Outreach - Latino Plan</t>
  </si>
  <si>
    <t>New Church Starts</t>
  </si>
  <si>
    <t>6401/11</t>
  </si>
  <si>
    <t xml:space="preserve">Equitable Compensation </t>
  </si>
  <si>
    <t>Total</t>
  </si>
  <si>
    <t>UM Appalachian Ministry Network</t>
  </si>
  <si>
    <t>UM Advocacy in PA</t>
  </si>
  <si>
    <t>Conference Missions</t>
  </si>
  <si>
    <t>Prison Ministries</t>
  </si>
  <si>
    <t>Office of Urban and Global Ministries</t>
  </si>
  <si>
    <t>Church and Society</t>
  </si>
  <si>
    <t xml:space="preserve"> Metropolitan Christian Council of Philadelphia</t>
  </si>
  <si>
    <t>Pennsylvania Council of Churches</t>
  </si>
  <si>
    <t>Office of Human Relations/Leadership Ministries</t>
  </si>
  <si>
    <t>Registrations</t>
  </si>
  <si>
    <t>Commission on Religion and Race</t>
  </si>
  <si>
    <t>United Methodist Neighborhood Services</t>
  </si>
  <si>
    <t>Africa Office/Bishop Kulah</t>
  </si>
  <si>
    <t>Volunteers in Mission</t>
  </si>
  <si>
    <t>Congo Partnership</t>
  </si>
  <si>
    <t xml:space="preserve"> I - Care Team</t>
  </si>
  <si>
    <t>Health &amp; Healing Counsel</t>
  </si>
  <si>
    <t>Office of Camping and Nuturing Ministries</t>
  </si>
  <si>
    <t xml:space="preserve">Christian Edu/Worship/Older Adult Ministry </t>
  </si>
  <si>
    <t>EPA Conf Disability Concerns Committee</t>
  </si>
  <si>
    <t>Childrens Ministry Team</t>
  </si>
  <si>
    <t>Status and Role of Women: Commission On</t>
  </si>
  <si>
    <t>Youth and Young Adult Ministry</t>
  </si>
  <si>
    <t>Board of Lay Ministries</t>
  </si>
  <si>
    <t>BOOM Administration and Programs</t>
  </si>
  <si>
    <t>BOOM Pastoral Care</t>
  </si>
  <si>
    <t>BOOM Ministerial Expenses</t>
  </si>
  <si>
    <t>BOOM Ministerial Income</t>
  </si>
  <si>
    <t>DS Fund - Central District</t>
  </si>
  <si>
    <t>DS Fund - Northwest District</t>
  </si>
  <si>
    <t>DS Fund - Southeast District</t>
  </si>
  <si>
    <t>DS Fund - Northeast District</t>
  </si>
  <si>
    <t>DS Fund - Southwest District</t>
  </si>
  <si>
    <t>DS Fund - East District</t>
  </si>
  <si>
    <t>DS Fund - Cabinet Mission &amp; Ministry</t>
  </si>
  <si>
    <t>Total DS Fund</t>
  </si>
  <si>
    <t>Lay training Scholarship Fund</t>
  </si>
  <si>
    <t>EPA Scholarship Committee</t>
  </si>
  <si>
    <t>Total DPL</t>
  </si>
  <si>
    <t>Administrative and Trustees</t>
  </si>
  <si>
    <t>Office of Administrative Ministries - Recoveries</t>
  </si>
  <si>
    <t>Office of Administrative Ministries - Expenses</t>
  </si>
  <si>
    <t>Office of Administrative Ministries - Net Exp</t>
  </si>
  <si>
    <t>Area Episcopacy Committee</t>
  </si>
  <si>
    <t>Bishop Area Expenses</t>
  </si>
  <si>
    <t xml:space="preserve"> Archives and History</t>
  </si>
  <si>
    <t>Trustees - Central District</t>
  </si>
  <si>
    <t>Trustees - Northwest District</t>
  </si>
  <si>
    <t>Trustees - Southeast District</t>
  </si>
  <si>
    <t>Trustees - Northeast District</t>
  </si>
  <si>
    <t>Trustees - Southwest District</t>
  </si>
  <si>
    <t>Trustees - East District</t>
  </si>
  <si>
    <t>Total Trustees District Offices</t>
  </si>
  <si>
    <t>Episcopal Residence</t>
  </si>
  <si>
    <t>Conference Office Building</t>
  </si>
  <si>
    <t>Other Expense</t>
  </si>
  <si>
    <t>Total Expenses - Board of Trustees</t>
  </si>
  <si>
    <t>Bequests &amp; Gifts</t>
  </si>
  <si>
    <t>Rental Income</t>
  </si>
  <si>
    <t>Reserves</t>
  </si>
  <si>
    <t>Total Revenues - Board of Trustees</t>
  </si>
  <si>
    <t>Net Expenses - Board of Trustees</t>
  </si>
  <si>
    <t>Office of Communications</t>
  </si>
  <si>
    <t>Conference Session</t>
  </si>
  <si>
    <t>HR Committee</t>
  </si>
  <si>
    <t>NE Jurisdictional Conference Support</t>
  </si>
  <si>
    <t>Moving Expenses</t>
  </si>
  <si>
    <t>Total - Administration &amp; Trustees</t>
  </si>
  <si>
    <t xml:space="preserve">Grand Total </t>
  </si>
  <si>
    <t>Congregational Transformation Team</t>
  </si>
  <si>
    <t>Calling Disciples Resource Team</t>
  </si>
  <si>
    <t>Racial Ethnic Ministries</t>
  </si>
  <si>
    <t>Nuturing Disciples  RT</t>
  </si>
  <si>
    <t xml:space="preserve">ACWIRT </t>
  </si>
  <si>
    <t>Conference Missionary Secretary</t>
  </si>
  <si>
    <t>Religion and Race</t>
  </si>
  <si>
    <t>Status and Role of Women</t>
  </si>
  <si>
    <t>Conference Committee on Mission Personnel</t>
  </si>
  <si>
    <t xml:space="preserve">Leadership RT </t>
  </si>
  <si>
    <t>Office of HR and Leadership</t>
  </si>
  <si>
    <t>Making Disciples</t>
  </si>
  <si>
    <t>Committee on Nominations</t>
  </si>
  <si>
    <t>Conference Statistician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</si>
</sst>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7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37" fontId="5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center"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37" fontId="5" fillId="0" borderId="0" xfId="42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7" fontId="5" fillId="0" borderId="13" xfId="0" applyNumberFormat="1" applyFont="1" applyFill="1" applyBorder="1" applyAlignment="1" applyProtection="1">
      <alignment/>
      <protection/>
    </xf>
    <xf numFmtId="37" fontId="2" fillId="0" borderId="0" xfId="42" applyNumberFormat="1" applyFont="1" applyFill="1" applyBorder="1" applyAlignment="1" applyProtection="1">
      <alignment/>
      <protection/>
    </xf>
    <xf numFmtId="37" fontId="5" fillId="0" borderId="13" xfId="42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66" fontId="2" fillId="0" borderId="0" xfId="42" applyNumberFormat="1" applyFont="1" applyFill="1" applyBorder="1" applyAlignment="1" applyProtection="1">
      <alignment/>
      <protection/>
    </xf>
    <xf numFmtId="37" fontId="2" fillId="0" borderId="0" xfId="0" applyNumberFormat="1" applyFont="1" applyBorder="1" applyAlignment="1">
      <alignment horizontal="right" vertical="center"/>
    </xf>
    <xf numFmtId="37" fontId="2" fillId="0" borderId="0" xfId="42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MF\CMF%20Budget%20April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details"/>
      <sheetName val="DATA FOR 7 yrs"/>
      <sheetName val="Base data clergy 07"/>
      <sheetName val="Other Conf"/>
      <sheetName val="clergy comp 08"/>
      <sheetName val="budget detail 09"/>
      <sheetName val="Four Fouces"/>
      <sheetName val="2008 Changes"/>
      <sheetName val="2009 Changes"/>
      <sheetName val="Mar CMF"/>
      <sheetName val="Table of Contents"/>
      <sheetName val="Summary"/>
      <sheetName val="Cost Centers"/>
      <sheetName val="CT-CNPNP;RC"/>
      <sheetName val="CT-Ministry with Poor"/>
      <sheetName val="CT-Global Health"/>
      <sheetName val="CT-DPL"/>
      <sheetName val="Admin"/>
    </sheetNames>
    <sheetDataSet>
      <sheetData sheetId="13">
        <row r="20">
          <cell r="D20">
            <v>200467.61000000002</v>
          </cell>
          <cell r="F20">
            <v>222644</v>
          </cell>
          <cell r="H20">
            <v>222367</v>
          </cell>
          <cell r="K20">
            <v>76279.31999999999</v>
          </cell>
          <cell r="M20">
            <v>78237.05999999998</v>
          </cell>
          <cell r="O20">
            <v>-1957.7400000000016</v>
          </cell>
          <cell r="Q20">
            <v>81417</v>
          </cell>
        </row>
        <row r="24">
          <cell r="D24">
            <v>0</v>
          </cell>
          <cell r="F24">
            <v>119</v>
          </cell>
          <cell r="H24">
            <v>1000</v>
          </cell>
          <cell r="K24">
            <v>333.3333333333333</v>
          </cell>
          <cell r="M24">
            <v>48.23</v>
          </cell>
          <cell r="O24">
            <v>285.1033333333333</v>
          </cell>
          <cell r="Q24">
            <v>0</v>
          </cell>
        </row>
        <row r="41">
          <cell r="D41">
            <v>21650.170000000002</v>
          </cell>
          <cell r="F41">
            <v>29835</v>
          </cell>
          <cell r="H41">
            <v>38715</v>
          </cell>
          <cell r="K41">
            <v>12905</v>
          </cell>
          <cell r="M41">
            <v>7005</v>
          </cell>
          <cell r="O41">
            <v>5900</v>
          </cell>
          <cell r="Q41">
            <v>5392</v>
          </cell>
        </row>
        <row r="45">
          <cell r="F45">
            <v>26080</v>
          </cell>
          <cell r="H45">
            <v>26225</v>
          </cell>
          <cell r="K45">
            <v>8741.666666666666</v>
          </cell>
          <cell r="M45">
            <v>8741.68</v>
          </cell>
          <cell r="O45">
            <v>-0.013333333334230701</v>
          </cell>
          <cell r="Q45">
            <v>8693</v>
          </cell>
        </row>
        <row r="46">
          <cell r="F46">
            <v>78140</v>
          </cell>
          <cell r="H46">
            <v>131059</v>
          </cell>
          <cell r="K46">
            <v>43686.333333333336</v>
          </cell>
          <cell r="M46">
            <v>24499.08</v>
          </cell>
          <cell r="O46">
            <v>19187.253333333334</v>
          </cell>
          <cell r="Q46">
            <v>17555</v>
          </cell>
        </row>
        <row r="47">
          <cell r="D47">
            <v>107787.35</v>
          </cell>
        </row>
        <row r="64">
          <cell r="D64">
            <v>201200.65000000002</v>
          </cell>
          <cell r="F64">
            <v>214158.46000000002</v>
          </cell>
          <cell r="H64">
            <v>225000</v>
          </cell>
          <cell r="K64">
            <v>75000</v>
          </cell>
          <cell r="M64">
            <v>34864.66</v>
          </cell>
          <cell r="O64">
            <v>40135.340000000004</v>
          </cell>
          <cell r="Q64">
            <v>58579</v>
          </cell>
        </row>
        <row r="67">
          <cell r="D67">
            <v>531105.78</v>
          </cell>
          <cell r="F67">
            <v>570976.46</v>
          </cell>
          <cell r="H67">
            <v>644366</v>
          </cell>
          <cell r="K67">
            <v>216945.65333333335</v>
          </cell>
          <cell r="M67">
            <v>153395.71</v>
          </cell>
          <cell r="O67">
            <v>63549.94333333333</v>
          </cell>
          <cell r="Q67">
            <v>171636</v>
          </cell>
        </row>
      </sheetData>
      <sheetData sheetId="14">
        <row r="11">
          <cell r="D11">
            <v>0</v>
          </cell>
          <cell r="F11">
            <v>0</v>
          </cell>
          <cell r="H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</row>
        <row r="15">
          <cell r="D15">
            <v>6000</v>
          </cell>
          <cell r="F15">
            <v>6000</v>
          </cell>
          <cell r="H15">
            <v>6000</v>
          </cell>
          <cell r="K15">
            <v>2000</v>
          </cell>
          <cell r="M15">
            <v>2000</v>
          </cell>
          <cell r="O15">
            <v>0</v>
          </cell>
          <cell r="Q15">
            <v>2000</v>
          </cell>
        </row>
        <row r="18">
          <cell r="D18">
            <v>0</v>
          </cell>
          <cell r="F18">
            <v>0</v>
          </cell>
          <cell r="H18">
            <v>575</v>
          </cell>
          <cell r="K18">
            <v>191.66666666666666</v>
          </cell>
          <cell r="M18">
            <v>0</v>
          </cell>
          <cell r="O18">
            <v>191.66666666666666</v>
          </cell>
          <cell r="Q18">
            <v>0</v>
          </cell>
        </row>
        <row r="23">
          <cell r="D23">
            <v>397.59</v>
          </cell>
          <cell r="F23">
            <v>0</v>
          </cell>
          <cell r="H23">
            <v>900</v>
          </cell>
          <cell r="K23">
            <v>300</v>
          </cell>
          <cell r="M23">
            <v>0</v>
          </cell>
          <cell r="O23">
            <v>300</v>
          </cell>
          <cell r="Q23">
            <v>0</v>
          </cell>
        </row>
        <row r="41">
          <cell r="D41">
            <v>4544.1900000000005</v>
          </cell>
          <cell r="F41">
            <v>71673</v>
          </cell>
          <cell r="H41">
            <v>66750</v>
          </cell>
          <cell r="K41">
            <v>22250.000000000004</v>
          </cell>
          <cell r="M41">
            <v>9648.16</v>
          </cell>
          <cell r="O41">
            <v>12601.84</v>
          </cell>
          <cell r="Q41">
            <v>1078</v>
          </cell>
        </row>
        <row r="45">
          <cell r="D45">
            <v>0</v>
          </cell>
          <cell r="F45">
            <v>0</v>
          </cell>
          <cell r="H45">
            <v>2000</v>
          </cell>
          <cell r="K45">
            <v>666.6666666666666</v>
          </cell>
          <cell r="M45">
            <v>150</v>
          </cell>
          <cell r="O45">
            <v>516.6666666666666</v>
          </cell>
          <cell r="Q45">
            <v>0</v>
          </cell>
        </row>
        <row r="50">
          <cell r="D50">
            <v>5000</v>
          </cell>
          <cell r="F50">
            <v>5000</v>
          </cell>
          <cell r="H50">
            <v>5000</v>
          </cell>
          <cell r="K50">
            <v>1666.6666666666667</v>
          </cell>
          <cell r="M50">
            <v>1666.66</v>
          </cell>
          <cell r="O50">
            <v>0.006666666666660603</v>
          </cell>
          <cell r="Q50">
            <v>1667</v>
          </cell>
        </row>
        <row r="54">
          <cell r="D54">
            <v>5000</v>
          </cell>
          <cell r="F54">
            <v>5000</v>
          </cell>
          <cell r="H54">
            <v>5000</v>
          </cell>
          <cell r="K54">
            <v>1666.6666666666667</v>
          </cell>
          <cell r="M54">
            <v>1666.66</v>
          </cell>
          <cell r="O54">
            <v>0.006666666666660603</v>
          </cell>
          <cell r="Q54">
            <v>1667</v>
          </cell>
        </row>
        <row r="57">
          <cell r="D57">
            <v>-12465</v>
          </cell>
          <cell r="F57">
            <v>-12680</v>
          </cell>
          <cell r="H57">
            <v>-10000</v>
          </cell>
          <cell r="K57">
            <v>-3333.3333333333335</v>
          </cell>
          <cell r="M57">
            <v>-4800</v>
          </cell>
          <cell r="O57">
            <v>1466.6666666666665</v>
          </cell>
          <cell r="Q57">
            <v>-6000</v>
          </cell>
        </row>
        <row r="61">
          <cell r="D61">
            <v>28069.84</v>
          </cell>
          <cell r="F61">
            <v>43681</v>
          </cell>
          <cell r="H61">
            <v>25000</v>
          </cell>
          <cell r="K61">
            <v>8333.333333333334</v>
          </cell>
          <cell r="M61">
            <v>6786.06</v>
          </cell>
          <cell r="O61">
            <v>1547.2733333333335</v>
          </cell>
          <cell r="Q61">
            <v>8400</v>
          </cell>
        </row>
        <row r="65">
          <cell r="D65">
            <v>989.14</v>
          </cell>
          <cell r="F65">
            <v>2937</v>
          </cell>
          <cell r="H65">
            <v>850</v>
          </cell>
          <cell r="K65">
            <v>283.3333333333333</v>
          </cell>
          <cell r="M65">
            <v>341.18</v>
          </cell>
          <cell r="O65">
            <v>-57.84666666666669</v>
          </cell>
          <cell r="Q65">
            <v>226</v>
          </cell>
        </row>
        <row r="69">
          <cell r="D69">
            <v>0</v>
          </cell>
          <cell r="F69">
            <v>0</v>
          </cell>
          <cell r="H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</row>
        <row r="77">
          <cell r="D77">
            <v>2000</v>
          </cell>
          <cell r="F77">
            <v>2500</v>
          </cell>
          <cell r="H77">
            <v>4000</v>
          </cell>
          <cell r="K77">
            <v>1333.3333333333333</v>
          </cell>
          <cell r="M77">
            <v>1333.33</v>
          </cell>
          <cell r="O77">
            <v>0.0033333333333303017</v>
          </cell>
          <cell r="Q77">
            <v>833</v>
          </cell>
        </row>
        <row r="81">
          <cell r="D81">
            <v>500</v>
          </cell>
          <cell r="F81">
            <v>500</v>
          </cell>
          <cell r="H81">
            <v>500</v>
          </cell>
          <cell r="K81">
            <v>166.66666666666666</v>
          </cell>
          <cell r="M81">
            <v>166.66</v>
          </cell>
          <cell r="O81">
            <v>0.006666666666660603</v>
          </cell>
          <cell r="Q81">
            <v>167</v>
          </cell>
        </row>
        <row r="83">
          <cell r="D83">
            <v>40035.759999999995</v>
          </cell>
          <cell r="F83">
            <v>124611</v>
          </cell>
          <cell r="H83">
            <v>106575</v>
          </cell>
          <cell r="K83">
            <v>35525.00000000001</v>
          </cell>
          <cell r="M83">
            <v>18958.710000000003</v>
          </cell>
          <cell r="O83">
            <v>16566.29</v>
          </cell>
          <cell r="Q83">
            <v>10038</v>
          </cell>
        </row>
      </sheetData>
      <sheetData sheetId="15">
        <row r="10">
          <cell r="D10">
            <v>5344</v>
          </cell>
          <cell r="F10">
            <v>4398</v>
          </cell>
          <cell r="H10">
            <v>11270</v>
          </cell>
          <cell r="K10">
            <v>3756.6666666666665</v>
          </cell>
          <cell r="M10">
            <v>1036</v>
          </cell>
          <cell r="O10">
            <v>2720.6666666666665</v>
          </cell>
          <cell r="Q10">
            <v>366</v>
          </cell>
        </row>
        <row r="13">
          <cell r="D13">
            <v>0</v>
          </cell>
          <cell r="F13">
            <v>0</v>
          </cell>
          <cell r="H13">
            <v>1500</v>
          </cell>
          <cell r="K13">
            <v>500</v>
          </cell>
          <cell r="M13">
            <v>150</v>
          </cell>
          <cell r="O13">
            <v>350</v>
          </cell>
          <cell r="Q13">
            <v>0</v>
          </cell>
        </row>
        <row r="16">
          <cell r="D16">
            <v>5344</v>
          </cell>
          <cell r="F16">
            <v>4398</v>
          </cell>
          <cell r="H16">
            <v>12770</v>
          </cell>
          <cell r="K16">
            <v>4256.666666666666</v>
          </cell>
          <cell r="M16">
            <v>1186</v>
          </cell>
          <cell r="O16">
            <v>3070.6666666666665</v>
          </cell>
          <cell r="Q16">
            <v>366</v>
          </cell>
        </row>
      </sheetData>
      <sheetData sheetId="16">
        <row r="11">
          <cell r="D11">
            <v>210000</v>
          </cell>
          <cell r="F11">
            <v>237000</v>
          </cell>
          <cell r="H11">
            <v>237000</v>
          </cell>
          <cell r="K11">
            <v>79000</v>
          </cell>
          <cell r="M11">
            <v>79000</v>
          </cell>
          <cell r="O11">
            <v>0</v>
          </cell>
          <cell r="Q11">
            <v>79000</v>
          </cell>
        </row>
        <row r="15">
          <cell r="D15">
            <v>150</v>
          </cell>
          <cell r="F15">
            <v>0</v>
          </cell>
          <cell r="H15">
            <v>700</v>
          </cell>
          <cell r="K15">
            <v>233.33333333333334</v>
          </cell>
          <cell r="M15">
            <v>0</v>
          </cell>
          <cell r="O15">
            <v>233.33333333333334</v>
          </cell>
          <cell r="Q15">
            <v>0</v>
          </cell>
        </row>
        <row r="19">
          <cell r="D19">
            <v>225</v>
          </cell>
          <cell r="F19">
            <v>0</v>
          </cell>
          <cell r="H19">
            <v>2500</v>
          </cell>
          <cell r="K19">
            <v>833.3333333333334</v>
          </cell>
          <cell r="M19">
            <v>0</v>
          </cell>
          <cell r="O19">
            <v>833.3333333333334</v>
          </cell>
          <cell r="Q19">
            <v>0</v>
          </cell>
        </row>
        <row r="22">
          <cell r="D22">
            <v>5181.7</v>
          </cell>
          <cell r="F22">
            <v>0</v>
          </cell>
          <cell r="H22">
            <v>1500</v>
          </cell>
          <cell r="K22">
            <v>500</v>
          </cell>
          <cell r="M22">
            <v>0</v>
          </cell>
          <cell r="O22">
            <v>500</v>
          </cell>
          <cell r="Q22">
            <v>0</v>
          </cell>
        </row>
        <row r="24">
          <cell r="D24">
            <v>89.28</v>
          </cell>
          <cell r="F24">
            <v>0</v>
          </cell>
          <cell r="H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</row>
        <row r="39">
          <cell r="D39">
            <v>38311.090000000004</v>
          </cell>
          <cell r="F39">
            <v>42644.16</v>
          </cell>
          <cell r="H39">
            <v>66728</v>
          </cell>
          <cell r="K39">
            <v>22242.666666666664</v>
          </cell>
          <cell r="M39">
            <v>12127.94</v>
          </cell>
          <cell r="O39">
            <v>10114.726666666667</v>
          </cell>
          <cell r="Q39">
            <v>9730</v>
          </cell>
        </row>
        <row r="47">
          <cell r="D47">
            <v>3921.14</v>
          </cell>
          <cell r="F47">
            <v>3991</v>
          </cell>
          <cell r="H47">
            <v>6000</v>
          </cell>
          <cell r="K47">
            <v>2000</v>
          </cell>
          <cell r="M47">
            <v>919.64</v>
          </cell>
          <cell r="O47">
            <v>1080.36</v>
          </cell>
          <cell r="Q47">
            <v>1250</v>
          </cell>
        </row>
        <row r="56">
          <cell r="D56">
            <v>26729.78</v>
          </cell>
          <cell r="F56">
            <v>25725</v>
          </cell>
          <cell r="H56">
            <v>26250</v>
          </cell>
          <cell r="K56">
            <v>8750</v>
          </cell>
          <cell r="M56">
            <v>12606.73</v>
          </cell>
          <cell r="O56">
            <v>-3856.73</v>
          </cell>
          <cell r="Q56">
            <v>14322</v>
          </cell>
        </row>
        <row r="64">
          <cell r="D64">
            <v>14758.61</v>
          </cell>
          <cell r="F64">
            <v>12145</v>
          </cell>
          <cell r="H64">
            <v>18000</v>
          </cell>
          <cell r="K64">
            <v>5999.999999999999</v>
          </cell>
          <cell r="M64">
            <v>6020</v>
          </cell>
          <cell r="O64">
            <v>-20.000000000000398</v>
          </cell>
          <cell r="Q64">
            <v>2959</v>
          </cell>
        </row>
        <row r="75">
          <cell r="D75">
            <v>81005.64</v>
          </cell>
          <cell r="F75">
            <v>95462</v>
          </cell>
          <cell r="H75">
            <v>82800</v>
          </cell>
          <cell r="K75">
            <v>27599.999999999996</v>
          </cell>
          <cell r="M75">
            <v>14577.5</v>
          </cell>
          <cell r="O75">
            <v>13022.5</v>
          </cell>
          <cell r="Q75">
            <v>26112</v>
          </cell>
        </row>
        <row r="80">
          <cell r="D80">
            <v>-102221.51</v>
          </cell>
          <cell r="F80">
            <v>-118159</v>
          </cell>
          <cell r="H80">
            <v>-99312</v>
          </cell>
          <cell r="K80">
            <v>-33104</v>
          </cell>
          <cell r="M80">
            <v>-33358</v>
          </cell>
          <cell r="O80">
            <v>254.00000000000136</v>
          </cell>
          <cell r="Q80">
            <v>-35313</v>
          </cell>
        </row>
        <row r="102">
          <cell r="D102">
            <v>186494.30000000002</v>
          </cell>
          <cell r="F102">
            <v>105122.59000000001</v>
          </cell>
          <cell r="H102">
            <v>0</v>
          </cell>
          <cell r="K102">
            <v>0</v>
          </cell>
          <cell r="M102">
            <v>0</v>
          </cell>
          <cell r="O102">
            <v>0</v>
          </cell>
          <cell r="Q102">
            <v>67901.26999999999</v>
          </cell>
        </row>
        <row r="121">
          <cell r="D121">
            <v>167395.89000000007</v>
          </cell>
          <cell r="F121">
            <v>109299</v>
          </cell>
          <cell r="H121">
            <v>0</v>
          </cell>
          <cell r="K121">
            <v>0</v>
          </cell>
          <cell r="M121">
            <v>0</v>
          </cell>
          <cell r="O121">
            <v>0</v>
          </cell>
          <cell r="Q121">
            <v>52878</v>
          </cell>
        </row>
        <row r="139">
          <cell r="D139">
            <v>185376.03</v>
          </cell>
          <cell r="F139">
            <v>200645</v>
          </cell>
          <cell r="H139">
            <v>216025</v>
          </cell>
          <cell r="K139">
            <v>72258.33333333333</v>
          </cell>
          <cell r="M139">
            <v>64584.729999999996</v>
          </cell>
          <cell r="O139">
            <v>7673.603333333334</v>
          </cell>
          <cell r="Q139">
            <v>66652</v>
          </cell>
        </row>
        <row r="157">
          <cell r="D157">
            <v>189443.46000000002</v>
          </cell>
          <cell r="F157">
            <v>204183</v>
          </cell>
          <cell r="H157">
            <v>264342</v>
          </cell>
          <cell r="K157">
            <v>90059.33333333334</v>
          </cell>
          <cell r="M157">
            <v>80174.26</v>
          </cell>
          <cell r="O157">
            <v>9885.073333333334</v>
          </cell>
          <cell r="Q157">
            <v>58932</v>
          </cell>
        </row>
        <row r="176">
          <cell r="D176">
            <v>204406.56000000003</v>
          </cell>
          <cell r="F176">
            <v>227549</v>
          </cell>
          <cell r="H176">
            <v>243489</v>
          </cell>
          <cell r="K176">
            <v>83329.66666666669</v>
          </cell>
          <cell r="M176">
            <v>80412.20999999999</v>
          </cell>
          <cell r="O176">
            <v>2917.4566666666697</v>
          </cell>
          <cell r="Q176">
            <v>76995</v>
          </cell>
        </row>
        <row r="194">
          <cell r="D194">
            <v>199267.27000000002</v>
          </cell>
          <cell r="F194">
            <v>217475</v>
          </cell>
          <cell r="H194">
            <v>229078</v>
          </cell>
          <cell r="K194">
            <v>79526</v>
          </cell>
          <cell r="M194">
            <v>72910.76</v>
          </cell>
          <cell r="O194">
            <v>6615.240000000001</v>
          </cell>
          <cell r="Q194">
            <v>73149</v>
          </cell>
        </row>
        <row r="200">
          <cell r="D200">
            <v>104490</v>
          </cell>
          <cell r="F200">
            <v>99774</v>
          </cell>
          <cell r="H200">
            <v>100000</v>
          </cell>
          <cell r="K200">
            <v>33333.333333333336</v>
          </cell>
          <cell r="M200">
            <v>26020</v>
          </cell>
          <cell r="O200">
            <v>7313.333333333336</v>
          </cell>
          <cell r="Q200">
            <v>28056</v>
          </cell>
        </row>
        <row r="202">
          <cell r="D202">
            <v>1236873.5100000002</v>
          </cell>
          <cell r="F202">
            <v>1164047.59</v>
          </cell>
          <cell r="H202">
            <v>1052934</v>
          </cell>
          <cell r="K202">
            <v>358506.6666666667</v>
          </cell>
          <cell r="M202">
            <v>324101.95999999996</v>
          </cell>
          <cell r="O202">
            <v>34404.70666666667</v>
          </cell>
          <cell r="Q202">
            <v>424563.27</v>
          </cell>
        </row>
        <row r="206">
          <cell r="D206">
            <v>0</v>
          </cell>
          <cell r="F206">
            <v>0</v>
          </cell>
          <cell r="H206">
            <v>2000</v>
          </cell>
          <cell r="K206">
            <v>666.6666666666666</v>
          </cell>
          <cell r="M206">
            <v>0</v>
          </cell>
          <cell r="O206">
            <v>666.6666666666666</v>
          </cell>
          <cell r="Q206">
            <v>0</v>
          </cell>
        </row>
        <row r="209">
          <cell r="D209">
            <v>9000</v>
          </cell>
          <cell r="F209">
            <v>13000</v>
          </cell>
          <cell r="H209">
            <v>10000</v>
          </cell>
          <cell r="K209">
            <v>3333.3333333333335</v>
          </cell>
          <cell r="M209">
            <v>0</v>
          </cell>
          <cell r="O209">
            <v>3333.3333333333335</v>
          </cell>
          <cell r="Q209">
            <v>6500</v>
          </cell>
        </row>
        <row r="212">
          <cell r="D212">
            <v>1524024.2400000002</v>
          </cell>
          <cell r="F212">
            <v>1475855.75</v>
          </cell>
          <cell r="H212">
            <v>1407100</v>
          </cell>
          <cell r="K212">
            <v>476562</v>
          </cell>
          <cell r="M212">
            <v>415995.76999999996</v>
          </cell>
          <cell r="O212">
            <v>60566.23000000001</v>
          </cell>
          <cell r="Q212">
            <v>529123.27</v>
          </cell>
        </row>
      </sheetData>
      <sheetData sheetId="17">
        <row r="15">
          <cell r="D15">
            <v>-296388.3</v>
          </cell>
          <cell r="F15">
            <v>-306270</v>
          </cell>
          <cell r="H15">
            <v>-308500</v>
          </cell>
          <cell r="K15">
            <v>-102833.33333333333</v>
          </cell>
          <cell r="M15">
            <v>-100807.11333333333</v>
          </cell>
          <cell r="O15">
            <v>-2026.22</v>
          </cell>
          <cell r="Q15">
            <v>-101728</v>
          </cell>
        </row>
        <row r="29">
          <cell r="D29">
            <v>634644.3</v>
          </cell>
          <cell r="F29">
            <v>641708</v>
          </cell>
          <cell r="H29">
            <v>644442</v>
          </cell>
          <cell r="K29">
            <v>214814</v>
          </cell>
          <cell r="M29">
            <v>199346.39</v>
          </cell>
          <cell r="O29">
            <v>15467.61000000001</v>
          </cell>
          <cell r="Q29">
            <v>208073</v>
          </cell>
        </row>
        <row r="30">
          <cell r="D30">
            <v>338256.00000000006</v>
          </cell>
          <cell r="F30">
            <v>335438</v>
          </cell>
          <cell r="H30">
            <v>335942</v>
          </cell>
          <cell r="K30">
            <v>111980.66666666667</v>
          </cell>
          <cell r="M30">
            <v>98539.27666666669</v>
          </cell>
          <cell r="O30">
            <v>13441.39000000001</v>
          </cell>
          <cell r="Q30">
            <v>106345</v>
          </cell>
        </row>
        <row r="34">
          <cell r="D34">
            <v>22000</v>
          </cell>
          <cell r="F34">
            <v>22000</v>
          </cell>
          <cell r="H34">
            <v>22000</v>
          </cell>
          <cell r="K34">
            <v>7333.333333333333</v>
          </cell>
          <cell r="M34">
            <v>7333.33</v>
          </cell>
          <cell r="O34">
            <v>0.003333333333102928</v>
          </cell>
          <cell r="Q34">
            <v>7333</v>
          </cell>
        </row>
        <row r="38">
          <cell r="D38">
            <v>22000</v>
          </cell>
          <cell r="F38">
            <v>22000</v>
          </cell>
          <cell r="H38">
            <v>22000</v>
          </cell>
          <cell r="K38">
            <v>7333.333333333333</v>
          </cell>
          <cell r="M38">
            <v>7333.33</v>
          </cell>
          <cell r="O38">
            <v>0.003333333333102928</v>
          </cell>
          <cell r="Q38">
            <v>7333</v>
          </cell>
        </row>
        <row r="43">
          <cell r="D43">
            <v>12729.4</v>
          </cell>
          <cell r="F43">
            <v>6360</v>
          </cell>
          <cell r="H43">
            <v>15000</v>
          </cell>
          <cell r="K43">
            <v>5000</v>
          </cell>
          <cell r="M43">
            <v>0</v>
          </cell>
          <cell r="O43">
            <v>5000</v>
          </cell>
          <cell r="Q43">
            <v>6360</v>
          </cell>
        </row>
        <row r="52">
          <cell r="D52">
            <v>20192.65</v>
          </cell>
          <cell r="F52">
            <v>7097</v>
          </cell>
          <cell r="H52">
            <v>0</v>
          </cell>
          <cell r="K52">
            <v>0</v>
          </cell>
          <cell r="M52">
            <v>0</v>
          </cell>
          <cell r="O52">
            <v>0</v>
          </cell>
          <cell r="Q52">
            <v>3728</v>
          </cell>
        </row>
        <row r="60">
          <cell r="D60">
            <v>18790.97</v>
          </cell>
          <cell r="F60">
            <v>10215</v>
          </cell>
          <cell r="H60">
            <v>0</v>
          </cell>
          <cell r="K60">
            <v>0</v>
          </cell>
          <cell r="M60">
            <v>0</v>
          </cell>
          <cell r="O60">
            <v>0</v>
          </cell>
          <cell r="Q60">
            <v>4094</v>
          </cell>
        </row>
        <row r="71">
          <cell r="D71">
            <v>42235.82</v>
          </cell>
          <cell r="F71">
            <v>35340</v>
          </cell>
          <cell r="H71">
            <v>31410</v>
          </cell>
          <cell r="K71">
            <v>10470</v>
          </cell>
          <cell r="M71">
            <v>9058.21</v>
          </cell>
          <cell r="O71">
            <v>1411.7900000000004</v>
          </cell>
          <cell r="Q71">
            <v>13197</v>
          </cell>
        </row>
        <row r="80">
          <cell r="D80">
            <v>27514.54</v>
          </cell>
          <cell r="F80">
            <v>25293</v>
          </cell>
          <cell r="H80">
            <v>27150</v>
          </cell>
          <cell r="K80">
            <v>9050</v>
          </cell>
          <cell r="M80">
            <v>7687.66</v>
          </cell>
          <cell r="O80">
            <v>1362.34</v>
          </cell>
          <cell r="Q80">
            <v>8481</v>
          </cell>
        </row>
        <row r="90">
          <cell r="D90">
            <v>31052.449999999997</v>
          </cell>
          <cell r="F90">
            <v>10245</v>
          </cell>
          <cell r="H90">
            <v>9600</v>
          </cell>
          <cell r="K90">
            <v>3200</v>
          </cell>
          <cell r="M90">
            <v>3200</v>
          </cell>
          <cell r="O90">
            <v>0</v>
          </cell>
          <cell r="Q90">
            <v>3200</v>
          </cell>
        </row>
        <row r="98">
          <cell r="D98">
            <v>49467.02</v>
          </cell>
          <cell r="F98">
            <v>49124</v>
          </cell>
          <cell r="H98">
            <v>45300</v>
          </cell>
          <cell r="K98">
            <v>15100</v>
          </cell>
          <cell r="M98">
            <v>15122.51</v>
          </cell>
          <cell r="O98">
            <v>-22.50999999999999</v>
          </cell>
          <cell r="Q98">
            <v>17343</v>
          </cell>
        </row>
        <row r="100">
          <cell r="D100">
            <v>189253.44999999998</v>
          </cell>
          <cell r="F100">
            <v>137314</v>
          </cell>
          <cell r="H100">
            <v>113460</v>
          </cell>
          <cell r="K100">
            <v>37820</v>
          </cell>
          <cell r="M100">
            <v>35068.38</v>
          </cell>
          <cell r="O100">
            <v>2751.62</v>
          </cell>
          <cell r="Q100">
            <v>50043</v>
          </cell>
        </row>
        <row r="113">
          <cell r="D113">
            <v>7766</v>
          </cell>
          <cell r="F113">
            <v>9360</v>
          </cell>
          <cell r="H113">
            <v>10000</v>
          </cell>
          <cell r="K113">
            <v>0</v>
          </cell>
          <cell r="M113">
            <v>-5159.790000000001</v>
          </cell>
          <cell r="O113">
            <v>5159.79</v>
          </cell>
          <cell r="Q113">
            <v>-5227</v>
          </cell>
        </row>
        <row r="123">
          <cell r="D123">
            <v>73976.98000000001</v>
          </cell>
          <cell r="F123">
            <v>75435</v>
          </cell>
          <cell r="H123">
            <v>94000</v>
          </cell>
          <cell r="K123">
            <v>31333.333333333336</v>
          </cell>
          <cell r="M123">
            <v>20936.86</v>
          </cell>
          <cell r="O123">
            <v>10396.473333333333</v>
          </cell>
          <cell r="Q123">
            <v>20735</v>
          </cell>
        </row>
        <row r="129">
          <cell r="D129">
            <v>23078.63</v>
          </cell>
          <cell r="F129">
            <v>22439</v>
          </cell>
          <cell r="H129">
            <v>30500</v>
          </cell>
          <cell r="K129">
            <v>10166.666666666666</v>
          </cell>
          <cell r="M129">
            <v>15450</v>
          </cell>
          <cell r="O129">
            <v>-5283.333333333332</v>
          </cell>
          <cell r="Q129">
            <v>10620</v>
          </cell>
        </row>
        <row r="131">
          <cell r="D131">
            <v>294075.06</v>
          </cell>
          <cell r="K131">
            <v>79320.00000000001</v>
          </cell>
          <cell r="M131">
            <v>66295.45</v>
          </cell>
          <cell r="O131">
            <v>13024.55</v>
          </cell>
          <cell r="Q131">
            <v>76171</v>
          </cell>
        </row>
        <row r="133">
          <cell r="D133">
            <v>-22274.08</v>
          </cell>
          <cell r="F133">
            <v>-19397</v>
          </cell>
          <cell r="H133">
            <v>-20000</v>
          </cell>
          <cell r="K133">
            <v>-6666.666666666667</v>
          </cell>
          <cell r="M133">
            <v>-2270.84</v>
          </cell>
          <cell r="O133">
            <v>-4395.826666666667</v>
          </cell>
          <cell r="Q133">
            <v>0</v>
          </cell>
        </row>
        <row r="134">
          <cell r="D134">
            <v>-11435</v>
          </cell>
          <cell r="F134">
            <v>-11435</v>
          </cell>
          <cell r="H134">
            <v>-11435</v>
          </cell>
          <cell r="K134">
            <v>-3811.6666666666665</v>
          </cell>
          <cell r="M134">
            <v>-3811.6666666666665</v>
          </cell>
          <cell r="O134">
            <v>0</v>
          </cell>
          <cell r="Q134">
            <v>-3812</v>
          </cell>
        </row>
        <row r="135">
          <cell r="D135">
            <v>-76364</v>
          </cell>
          <cell r="F135">
            <v>-76364</v>
          </cell>
          <cell r="H135">
            <v>-76364</v>
          </cell>
          <cell r="K135">
            <v>-25454.666666666668</v>
          </cell>
          <cell r="M135">
            <v>-25454.666666666668</v>
          </cell>
          <cell r="O135">
            <v>0</v>
          </cell>
          <cell r="Q135">
            <v>-25455</v>
          </cell>
        </row>
        <row r="136">
          <cell r="D136">
            <v>-110073.08</v>
          </cell>
          <cell r="F136">
            <v>-107196</v>
          </cell>
          <cell r="H136">
            <v>-107799</v>
          </cell>
          <cell r="K136">
            <v>-35933</v>
          </cell>
          <cell r="M136">
            <v>-31537.173333333332</v>
          </cell>
          <cell r="O136">
            <v>-4395.826666666667</v>
          </cell>
          <cell r="Q136">
            <v>-29267</v>
          </cell>
        </row>
        <row r="138">
          <cell r="D138">
            <v>184001.97999999998</v>
          </cell>
          <cell r="F138">
            <v>137352</v>
          </cell>
          <cell r="H138">
            <v>140161</v>
          </cell>
          <cell r="K138">
            <v>43387.000000000015</v>
          </cell>
          <cell r="M138">
            <v>34758.276666666665</v>
          </cell>
          <cell r="O138">
            <v>8628.723333333332</v>
          </cell>
          <cell r="Q138">
            <v>46904</v>
          </cell>
        </row>
        <row r="157">
          <cell r="D157">
            <v>109719.18</v>
          </cell>
          <cell r="F157">
            <v>110660.56</v>
          </cell>
          <cell r="H157">
            <v>119347</v>
          </cell>
          <cell r="K157">
            <v>39782.33333333333</v>
          </cell>
          <cell r="M157">
            <v>34673.6</v>
          </cell>
          <cell r="O157">
            <v>5108.7333333333345</v>
          </cell>
          <cell r="Q157">
            <v>37287</v>
          </cell>
        </row>
        <row r="169">
          <cell r="D169">
            <v>39430.41</v>
          </cell>
          <cell r="F169">
            <v>-2868</v>
          </cell>
          <cell r="H169">
            <v>2500</v>
          </cell>
          <cell r="K169">
            <v>833.3333333333276</v>
          </cell>
          <cell r="M169">
            <v>23908.229999999996</v>
          </cell>
          <cell r="O169">
            <v>-23074.89666666667</v>
          </cell>
          <cell r="Q169">
            <v>41903</v>
          </cell>
        </row>
        <row r="173">
          <cell r="D173">
            <v>0</v>
          </cell>
          <cell r="F173">
            <v>0</v>
          </cell>
          <cell r="H173">
            <v>0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</row>
        <row r="178">
          <cell r="D178">
            <v>28166</v>
          </cell>
          <cell r="F178">
            <v>35057</v>
          </cell>
          <cell r="H178">
            <v>35057</v>
          </cell>
          <cell r="K178">
            <v>17528.5</v>
          </cell>
          <cell r="M178">
            <v>17528.5</v>
          </cell>
          <cell r="O178">
            <v>0</v>
          </cell>
          <cell r="Q178">
            <v>17529</v>
          </cell>
        </row>
        <row r="182">
          <cell r="D182">
            <v>60948.92</v>
          </cell>
          <cell r="F182">
            <v>72023</v>
          </cell>
          <cell r="H182">
            <v>85000</v>
          </cell>
          <cell r="K182">
            <v>28333.333333333332</v>
          </cell>
          <cell r="M182">
            <v>7000</v>
          </cell>
          <cell r="O182">
            <v>21333.333333333332</v>
          </cell>
          <cell r="Q182">
            <v>8083</v>
          </cell>
        </row>
        <row r="184">
          <cell r="D184">
            <v>817251.8900000001</v>
          </cell>
          <cell r="F184">
            <v>738022.56</v>
          </cell>
          <cell r="H184">
            <v>777007</v>
          </cell>
          <cell r="K184">
            <v>261511.83333333337</v>
          </cell>
          <cell r="M184">
            <v>231074.54333333333</v>
          </cell>
          <cell r="O184">
            <v>30437.290000000005</v>
          </cell>
          <cell r="Q184">
            <v>279077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9"/>
  <sheetViews>
    <sheetView tabSelected="1" zoomScalePageLayoutView="0" workbookViewId="0" topLeftCell="A4">
      <selection activeCell="M28" sqref="M28"/>
    </sheetView>
  </sheetViews>
  <sheetFormatPr defaultColWidth="10.7109375" defaultRowHeight="15"/>
  <cols>
    <col min="1" max="1" width="4.8515625" style="1" customWidth="1"/>
    <col min="2" max="2" width="49.421875" style="5" customWidth="1"/>
    <col min="3" max="3" width="1.7109375" style="1" customWidth="1"/>
    <col min="4" max="4" width="11.00390625" style="1" customWidth="1"/>
    <col min="5" max="5" width="1.7109375" style="1" customWidth="1"/>
    <col min="6" max="6" width="11.00390625" style="1" customWidth="1"/>
    <col min="7" max="7" width="1.421875" style="1" customWidth="1"/>
    <col min="8" max="8" width="11.00390625" style="1" customWidth="1"/>
    <col min="9" max="10" width="1.421875" style="1" customWidth="1"/>
    <col min="11" max="11" width="11.00390625" style="1" customWidth="1"/>
    <col min="12" max="12" width="1.421875" style="1" customWidth="1"/>
    <col min="13" max="13" width="11.00390625" style="1" customWidth="1"/>
    <col min="14" max="14" width="1.421875" style="1" customWidth="1"/>
    <col min="15" max="15" width="11.00390625" style="1" customWidth="1"/>
    <col min="16" max="16" width="1.421875" style="1" customWidth="1"/>
    <col min="17" max="17" width="11.00390625" style="1" customWidth="1"/>
    <col min="18" max="16384" width="10.7109375" style="1" customWidth="1"/>
  </cols>
  <sheetData>
    <row r="1" spans="2:17" ht="24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24.75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24.75" customHeight="1">
      <c r="B3" s="48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17.25">
      <c r="B4" s="4"/>
      <c r="C4" s="4"/>
      <c r="D4" s="4"/>
      <c r="E4" s="4"/>
      <c r="F4" s="4"/>
      <c r="G4" s="4"/>
      <c r="H4" s="4"/>
      <c r="I4" s="4"/>
      <c r="J4" s="2"/>
      <c r="K4" s="5"/>
      <c r="L4" s="5"/>
      <c r="M4" s="5"/>
      <c r="N4" s="5"/>
      <c r="O4" s="5"/>
      <c r="P4" s="5"/>
      <c r="Q4" s="5"/>
    </row>
    <row r="5" spans="2:17" ht="17.25"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4:11" ht="15">
      <c r="D6" s="7" t="s">
        <v>3</v>
      </c>
      <c r="K6" s="7" t="s">
        <v>4</v>
      </c>
    </row>
    <row r="7" spans="2:11" ht="15">
      <c r="B7" s="8"/>
      <c r="D7" s="7"/>
      <c r="K7" s="9"/>
    </row>
    <row r="8" spans="2:17" ht="13.5">
      <c r="B8" s="10"/>
      <c r="D8" s="11">
        <v>2016</v>
      </c>
      <c r="F8" s="11">
        <v>2017</v>
      </c>
      <c r="H8" s="11">
        <v>2018</v>
      </c>
      <c r="K8" s="11">
        <v>2018</v>
      </c>
      <c r="M8" s="11">
        <v>2018</v>
      </c>
      <c r="Q8" s="11">
        <v>2017</v>
      </c>
    </row>
    <row r="9" spans="4:17" ht="15">
      <c r="D9" s="11" t="s">
        <v>5</v>
      </c>
      <c r="F9" s="11" t="s">
        <v>5</v>
      </c>
      <c r="H9" s="11" t="s">
        <v>6</v>
      </c>
      <c r="K9" s="11" t="s">
        <v>6</v>
      </c>
      <c r="M9" s="11" t="s">
        <v>5</v>
      </c>
      <c r="O9" s="9" t="s">
        <v>7</v>
      </c>
      <c r="Q9" s="11" t="s">
        <v>5</v>
      </c>
    </row>
    <row r="10" spans="2:228" ht="15">
      <c r="B10" s="12" t="s">
        <v>8</v>
      </c>
      <c r="T10" s="13"/>
      <c r="X10" s="13"/>
      <c r="AB10" s="13"/>
      <c r="AF10" s="13"/>
      <c r="AJ10" s="13"/>
      <c r="AN10" s="13"/>
      <c r="AR10" s="13"/>
      <c r="AV10" s="13"/>
      <c r="AZ10" s="13"/>
      <c r="BD10" s="13"/>
      <c r="BH10" s="13"/>
      <c r="BL10" s="13"/>
      <c r="BP10" s="13"/>
      <c r="BT10" s="13"/>
      <c r="BX10" s="13"/>
      <c r="CB10" s="13"/>
      <c r="CF10" s="13"/>
      <c r="CJ10" s="13"/>
      <c r="CN10" s="13"/>
      <c r="CR10" s="13"/>
      <c r="CV10" s="13"/>
      <c r="CZ10" s="13"/>
      <c r="DD10" s="13"/>
      <c r="DH10" s="13"/>
      <c r="DL10" s="13"/>
      <c r="DP10" s="13"/>
      <c r="DT10" s="13"/>
      <c r="DX10" s="13"/>
      <c r="EB10" s="13"/>
      <c r="EF10" s="13"/>
      <c r="EJ10" s="13"/>
      <c r="EN10" s="13"/>
      <c r="ER10" s="13"/>
      <c r="EV10" s="13"/>
      <c r="EZ10" s="13"/>
      <c r="FD10" s="13"/>
      <c r="FH10" s="13"/>
      <c r="FL10" s="13"/>
      <c r="FP10" s="13"/>
      <c r="FT10" s="13"/>
      <c r="FX10" s="13"/>
      <c r="GB10" s="13"/>
      <c r="GF10" s="13"/>
      <c r="GJ10" s="13"/>
      <c r="GN10" s="13"/>
      <c r="GR10" s="13"/>
      <c r="GV10" s="13"/>
      <c r="GZ10" s="13"/>
      <c r="HD10" s="13"/>
      <c r="HH10" s="13"/>
      <c r="HL10" s="13"/>
      <c r="HP10" s="13"/>
      <c r="HT10" s="13"/>
    </row>
    <row r="11" spans="2:227" ht="15">
      <c r="B11" s="14" t="s">
        <v>9</v>
      </c>
      <c r="D11" s="15">
        <v>3175708</v>
      </c>
      <c r="F11" s="15">
        <v>3341464</v>
      </c>
      <c r="H11" s="15">
        <v>3200000</v>
      </c>
      <c r="K11" s="15">
        <v>983388</v>
      </c>
      <c r="M11" s="15">
        <v>1100982.73</v>
      </c>
      <c r="O11" s="15">
        <f>+M11-K11</f>
        <v>117594.72999999998</v>
      </c>
      <c r="Q11" s="15">
        <v>1076534</v>
      </c>
      <c r="S11" s="13"/>
      <c r="W11" s="13"/>
      <c r="AA11" s="13"/>
      <c r="AE11" s="13"/>
      <c r="AI11" s="13"/>
      <c r="AM11" s="13"/>
      <c r="AQ11" s="13"/>
      <c r="AU11" s="13"/>
      <c r="AY11" s="13"/>
      <c r="BC11" s="13"/>
      <c r="BG11" s="13"/>
      <c r="BK11" s="13"/>
      <c r="BO11" s="13"/>
      <c r="BS11" s="13"/>
      <c r="BW11" s="13"/>
      <c r="CA11" s="13"/>
      <c r="CE11" s="13"/>
      <c r="CI11" s="13"/>
      <c r="CM11" s="13"/>
      <c r="CQ11" s="13"/>
      <c r="CU11" s="13"/>
      <c r="CY11" s="13"/>
      <c r="DC11" s="13"/>
      <c r="DG11" s="13"/>
      <c r="DK11" s="13"/>
      <c r="DO11" s="13"/>
      <c r="DS11" s="13"/>
      <c r="DW11" s="13"/>
      <c r="EA11" s="13"/>
      <c r="EE11" s="13"/>
      <c r="EI11" s="13"/>
      <c r="EM11" s="13"/>
      <c r="EQ11" s="13"/>
      <c r="EU11" s="13"/>
      <c r="EY11" s="13"/>
      <c r="FC11" s="13"/>
      <c r="FG11" s="13"/>
      <c r="FK11" s="13"/>
      <c r="FO11" s="13"/>
      <c r="FS11" s="13"/>
      <c r="FW11" s="13"/>
      <c r="GA11" s="13"/>
      <c r="GE11" s="13"/>
      <c r="GI11" s="13"/>
      <c r="GM11" s="13"/>
      <c r="GQ11" s="13"/>
      <c r="GU11" s="13"/>
      <c r="GY11" s="13"/>
      <c r="HC11" s="13"/>
      <c r="HG11" s="13"/>
      <c r="HK11" s="13"/>
      <c r="HO11" s="13"/>
      <c r="HS11" s="13"/>
    </row>
    <row r="12" spans="1:227" ht="13.5">
      <c r="A12" s="16"/>
      <c r="B12" s="17" t="s">
        <v>10</v>
      </c>
      <c r="D12" s="15">
        <v>13000</v>
      </c>
      <c r="F12" s="15">
        <v>0</v>
      </c>
      <c r="H12" s="15"/>
      <c r="K12" s="15"/>
      <c r="M12" s="15"/>
      <c r="O12" s="15"/>
      <c r="Q12" s="15"/>
      <c r="S12" s="13"/>
      <c r="W12" s="13"/>
      <c r="AA12" s="13"/>
      <c r="AE12" s="13"/>
      <c r="AI12" s="13"/>
      <c r="AM12" s="13"/>
      <c r="AQ12" s="13"/>
      <c r="AU12" s="13"/>
      <c r="AY12" s="13"/>
      <c r="BC12" s="13"/>
      <c r="BG12" s="13"/>
      <c r="BK12" s="13"/>
      <c r="BO12" s="13"/>
      <c r="BS12" s="13"/>
      <c r="BW12" s="13"/>
      <c r="CA12" s="13"/>
      <c r="CE12" s="13"/>
      <c r="CI12" s="13"/>
      <c r="CM12" s="13"/>
      <c r="CQ12" s="13"/>
      <c r="CU12" s="13"/>
      <c r="CY12" s="13"/>
      <c r="DC12" s="13"/>
      <c r="DG12" s="13"/>
      <c r="DK12" s="13"/>
      <c r="DO12" s="13"/>
      <c r="DS12" s="13"/>
      <c r="DW12" s="13"/>
      <c r="EA12" s="13"/>
      <c r="EE12" s="13"/>
      <c r="EI12" s="13"/>
      <c r="EM12" s="13"/>
      <c r="EQ12" s="13"/>
      <c r="EU12" s="13"/>
      <c r="EY12" s="13"/>
      <c r="FC12" s="13"/>
      <c r="FG12" s="13"/>
      <c r="FK12" s="13"/>
      <c r="FO12" s="13"/>
      <c r="FS12" s="13"/>
      <c r="FW12" s="13"/>
      <c r="GA12" s="13"/>
      <c r="GE12" s="13"/>
      <c r="GI12" s="13"/>
      <c r="GM12" s="13"/>
      <c r="GQ12" s="13"/>
      <c r="GU12" s="13"/>
      <c r="GY12" s="13"/>
      <c r="HC12" s="13"/>
      <c r="HG12" s="13"/>
      <c r="HK12" s="13"/>
      <c r="HO12" s="13"/>
      <c r="HS12" s="13"/>
    </row>
    <row r="13" spans="1:227" ht="13.5">
      <c r="A13" s="16"/>
      <c r="B13" s="17" t="s">
        <v>11</v>
      </c>
      <c r="D13" s="15">
        <v>29000</v>
      </c>
      <c r="F13" s="15">
        <v>0</v>
      </c>
      <c r="H13" s="15"/>
      <c r="K13" s="15"/>
      <c r="M13" s="15"/>
      <c r="O13" s="15"/>
      <c r="Q13" s="15"/>
      <c r="S13" s="13"/>
      <c r="W13" s="13"/>
      <c r="AA13" s="13"/>
      <c r="AE13" s="13"/>
      <c r="AI13" s="13"/>
      <c r="AM13" s="13"/>
      <c r="AQ13" s="13"/>
      <c r="AU13" s="13"/>
      <c r="AY13" s="13"/>
      <c r="BC13" s="13"/>
      <c r="BG13" s="13"/>
      <c r="BK13" s="13"/>
      <c r="BO13" s="13"/>
      <c r="BS13" s="13"/>
      <c r="BW13" s="13"/>
      <c r="CA13" s="13"/>
      <c r="CE13" s="13"/>
      <c r="CI13" s="13"/>
      <c r="CM13" s="13"/>
      <c r="CQ13" s="13"/>
      <c r="CU13" s="13"/>
      <c r="CY13" s="13"/>
      <c r="DC13" s="13"/>
      <c r="DG13" s="13"/>
      <c r="DK13" s="13"/>
      <c r="DO13" s="13"/>
      <c r="DS13" s="13"/>
      <c r="DW13" s="13"/>
      <c r="EA13" s="13"/>
      <c r="EE13" s="13"/>
      <c r="EI13" s="13"/>
      <c r="EM13" s="13"/>
      <c r="EQ13" s="13"/>
      <c r="EU13" s="13"/>
      <c r="EY13" s="13"/>
      <c r="FC13" s="13"/>
      <c r="FG13" s="13"/>
      <c r="FK13" s="13"/>
      <c r="FO13" s="13"/>
      <c r="FS13" s="13"/>
      <c r="FW13" s="13"/>
      <c r="GA13" s="13"/>
      <c r="GE13" s="13"/>
      <c r="GI13" s="13"/>
      <c r="GM13" s="13"/>
      <c r="GQ13" s="13"/>
      <c r="GU13" s="13"/>
      <c r="GY13" s="13"/>
      <c r="HC13" s="13"/>
      <c r="HG13" s="13"/>
      <c r="HK13" s="13"/>
      <c r="HO13" s="13"/>
      <c r="HS13" s="13"/>
    </row>
    <row r="14" spans="2:228" ht="15" thickBot="1">
      <c r="B14" s="14" t="s">
        <v>12</v>
      </c>
      <c r="D14" s="18">
        <f>SUM(D11:D13)</f>
        <v>3217708</v>
      </c>
      <c r="F14" s="18">
        <f>SUM(F11:F13)</f>
        <v>3341464</v>
      </c>
      <c r="H14" s="18">
        <f>SUM(H11:H13)</f>
        <v>3200000</v>
      </c>
      <c r="K14" s="18">
        <f>SUM(K11:K13)</f>
        <v>983388</v>
      </c>
      <c r="M14" s="18">
        <f>SUM(M11:M13)</f>
        <v>1100982.73</v>
      </c>
      <c r="O14" s="18">
        <f>SUM(O11:O13)</f>
        <v>117594.72999999998</v>
      </c>
      <c r="Q14" s="18">
        <f>SUM(Q11:Q13)</f>
        <v>1076534</v>
      </c>
      <c r="T14" s="13"/>
      <c r="X14" s="13"/>
      <c r="AB14" s="13"/>
      <c r="AF14" s="13"/>
      <c r="AJ14" s="13"/>
      <c r="AN14" s="13"/>
      <c r="AR14" s="13"/>
      <c r="AV14" s="13"/>
      <c r="AZ14" s="13"/>
      <c r="BD14" s="13"/>
      <c r="BH14" s="13"/>
      <c r="BL14" s="13"/>
      <c r="BP14" s="13"/>
      <c r="BT14" s="13"/>
      <c r="BX14" s="13"/>
      <c r="CB14" s="13"/>
      <c r="CF14" s="13"/>
      <c r="CJ14" s="13"/>
      <c r="CN14" s="13"/>
      <c r="CR14" s="13"/>
      <c r="CV14" s="13"/>
      <c r="CZ14" s="13"/>
      <c r="DD14" s="13"/>
      <c r="DH14" s="13"/>
      <c r="DL14" s="13"/>
      <c r="DP14" s="13"/>
      <c r="DT14" s="13"/>
      <c r="DX14" s="13"/>
      <c r="EB14" s="13"/>
      <c r="EF14" s="13"/>
      <c r="EJ14" s="13"/>
      <c r="EN14" s="13"/>
      <c r="ER14" s="13"/>
      <c r="EV14" s="13"/>
      <c r="EZ14" s="13"/>
      <c r="FD14" s="13"/>
      <c r="FH14" s="13"/>
      <c r="FL14" s="13"/>
      <c r="FP14" s="13"/>
      <c r="FT14" s="13"/>
      <c r="FX14" s="13"/>
      <c r="GB14" s="13"/>
      <c r="GF14" s="13"/>
      <c r="GJ14" s="13"/>
      <c r="GN14" s="13"/>
      <c r="GR14" s="13"/>
      <c r="GV14" s="13"/>
      <c r="GZ14" s="13"/>
      <c r="HD14" s="13"/>
      <c r="HH14" s="13"/>
      <c r="HL14" s="13"/>
      <c r="HP14" s="13"/>
      <c r="HT14" s="13"/>
    </row>
    <row r="15" spans="4:17" ht="15" thickTop="1">
      <c r="D15" s="11"/>
      <c r="F15" s="11"/>
      <c r="H15" s="11"/>
      <c r="K15" s="11"/>
      <c r="M15" s="11"/>
      <c r="O15" s="11"/>
      <c r="Q15" s="11"/>
    </row>
    <row r="16" ht="15">
      <c r="B16" s="19" t="s">
        <v>13</v>
      </c>
    </row>
    <row r="17" ht="15">
      <c r="B17" s="19"/>
    </row>
    <row r="18" spans="2:17" ht="13.5">
      <c r="B18" s="20" t="s">
        <v>14</v>
      </c>
      <c r="C18" s="21"/>
      <c r="D18" s="21">
        <f>+'[1]CT-CNPNP;RC'!D67</f>
        <v>531105.78</v>
      </c>
      <c r="E18" s="21"/>
      <c r="F18" s="21">
        <f>+'[1]CT-CNPNP;RC'!F67</f>
        <v>570976.46</v>
      </c>
      <c r="G18" s="21"/>
      <c r="H18" s="21">
        <f>+'[1]CT-CNPNP;RC'!H67</f>
        <v>644366</v>
      </c>
      <c r="I18" s="21"/>
      <c r="J18" s="21"/>
      <c r="K18" s="21">
        <f>+'[1]CT-CNPNP;RC'!K67</f>
        <v>216945.65333333335</v>
      </c>
      <c r="L18" s="21"/>
      <c r="M18" s="21">
        <f>+'[1]CT-CNPNP;RC'!M67</f>
        <v>153395.71</v>
      </c>
      <c r="N18" s="21"/>
      <c r="O18" s="21">
        <f>+'[1]CT-CNPNP;RC'!O67</f>
        <v>63549.94333333333</v>
      </c>
      <c r="P18" s="21"/>
      <c r="Q18" s="21">
        <f>+'[1]CT-CNPNP;RC'!Q67</f>
        <v>171636</v>
      </c>
    </row>
    <row r="19" spans="2:16" ht="13.5">
      <c r="B19" s="20"/>
      <c r="C19" s="21"/>
      <c r="D19" s="21"/>
      <c r="E19" s="21"/>
      <c r="G19" s="21"/>
      <c r="H19" s="21"/>
      <c r="I19" s="21"/>
      <c r="J19" s="21"/>
      <c r="L19" s="21"/>
      <c r="N19" s="21"/>
      <c r="P19" s="21"/>
    </row>
    <row r="20" spans="2:17" ht="13.5">
      <c r="B20" s="22" t="s">
        <v>15</v>
      </c>
      <c r="D20" s="21">
        <f>+'[1]CT-Ministry with Poor'!D83</f>
        <v>40035.759999999995</v>
      </c>
      <c r="F20" s="21">
        <f>+'[1]CT-Ministry with Poor'!F83</f>
        <v>124611</v>
      </c>
      <c r="H20" s="21">
        <f>+'[1]CT-Ministry with Poor'!H83</f>
        <v>106575</v>
      </c>
      <c r="K20" s="21">
        <f>+'[1]CT-Ministry with Poor'!K83</f>
        <v>35525.00000000001</v>
      </c>
      <c r="M20" s="21">
        <f>+'[1]CT-Ministry with Poor'!M83</f>
        <v>18958.710000000003</v>
      </c>
      <c r="O20" s="21">
        <f>+'[1]CT-Ministry with Poor'!O83</f>
        <v>16566.29</v>
      </c>
      <c r="Q20" s="21">
        <f>+'[1]CT-Ministry with Poor'!Q83</f>
        <v>10038</v>
      </c>
    </row>
    <row r="21" spans="2:16" ht="13.5">
      <c r="B21" s="23"/>
      <c r="C21" s="21"/>
      <c r="D21" s="24"/>
      <c r="E21" s="21"/>
      <c r="G21" s="21"/>
      <c r="H21" s="24"/>
      <c r="I21" s="21"/>
      <c r="J21" s="21"/>
      <c r="L21" s="21"/>
      <c r="N21" s="21"/>
      <c r="P21" s="21"/>
    </row>
    <row r="22" spans="2:17" ht="13.5">
      <c r="B22" s="20" t="s">
        <v>16</v>
      </c>
      <c r="C22" s="21"/>
      <c r="D22" s="21">
        <f>+'[1]CT-Global Health'!D16</f>
        <v>5344</v>
      </c>
      <c r="F22" s="21">
        <f>+'[1]CT-Global Health'!F16</f>
        <v>4398</v>
      </c>
      <c r="H22" s="21">
        <f>+'[1]CT-Global Health'!H16</f>
        <v>12770</v>
      </c>
      <c r="K22" s="21">
        <f>+'[1]CT-Global Health'!K16</f>
        <v>4256.666666666666</v>
      </c>
      <c r="M22" s="21">
        <f>+'[1]CT-Global Health'!M16</f>
        <v>1186</v>
      </c>
      <c r="O22" s="21">
        <f>+'[1]CT-Global Health'!O16</f>
        <v>3070.6666666666665</v>
      </c>
      <c r="Q22" s="21">
        <f>+'[1]CT-Global Health'!Q16</f>
        <v>366</v>
      </c>
    </row>
    <row r="23" spans="2:8" ht="13.5">
      <c r="B23" s="20"/>
      <c r="C23" s="21"/>
      <c r="D23" s="21"/>
      <c r="H23" s="21"/>
    </row>
    <row r="24" spans="2:17" ht="13.5">
      <c r="B24" s="22" t="s">
        <v>17</v>
      </c>
      <c r="C24" s="21"/>
      <c r="D24" s="21">
        <f>+'[1]CT-DPL'!D212</f>
        <v>1524024.2400000002</v>
      </c>
      <c r="F24" s="21">
        <f>+'[1]CT-DPL'!F212</f>
        <v>1475855.75</v>
      </c>
      <c r="H24" s="21">
        <f>+'[1]CT-DPL'!H212</f>
        <v>1407100</v>
      </c>
      <c r="K24" s="21">
        <f>+'[1]CT-DPL'!K212</f>
        <v>476562</v>
      </c>
      <c r="M24" s="21">
        <f>+'[1]CT-DPL'!M212</f>
        <v>415995.76999999996</v>
      </c>
      <c r="O24" s="21">
        <f>+'[1]CT-DPL'!O212</f>
        <v>60566.23000000001</v>
      </c>
      <c r="Q24" s="21">
        <f>+'[1]CT-DPL'!Q212</f>
        <v>529123.27</v>
      </c>
    </row>
    <row r="25" spans="3:8" ht="15">
      <c r="C25" s="15"/>
      <c r="D25" s="21"/>
      <c r="H25" s="21"/>
    </row>
    <row r="26" spans="2:17" ht="13.5">
      <c r="B26" s="22" t="s">
        <v>18</v>
      </c>
      <c r="C26" s="15"/>
      <c r="D26" s="21">
        <f>+'[1]Admin'!D184</f>
        <v>817251.8900000001</v>
      </c>
      <c r="F26" s="21">
        <f>+'[1]Admin'!F184</f>
        <v>738022.56</v>
      </c>
      <c r="H26" s="21">
        <f>+'[1]Admin'!H184</f>
        <v>777007</v>
      </c>
      <c r="K26" s="21">
        <f>+'[1]Admin'!K184</f>
        <v>261511.83333333337</v>
      </c>
      <c r="M26" s="21">
        <f>+'[1]Admin'!M184</f>
        <v>231074.54333333333</v>
      </c>
      <c r="O26" s="21">
        <f>+'[1]Admin'!O184</f>
        <v>30437.290000000005</v>
      </c>
      <c r="Q26" s="21">
        <f>+'[1]Admin'!Q184</f>
        <v>279077</v>
      </c>
    </row>
    <row r="27" spans="3:17" ht="15">
      <c r="C27" s="15"/>
      <c r="D27" s="25"/>
      <c r="E27" s="15"/>
      <c r="F27" s="25"/>
      <c r="G27" s="15"/>
      <c r="H27" s="25"/>
      <c r="I27" s="15"/>
      <c r="J27" s="15"/>
      <c r="K27" s="25"/>
      <c r="L27" s="15"/>
      <c r="M27" s="25"/>
      <c r="N27" s="15"/>
      <c r="O27" s="25"/>
      <c r="P27" s="15"/>
      <c r="Q27" s="25"/>
    </row>
    <row r="28" spans="2:17" ht="15">
      <c r="B28" s="26" t="s">
        <v>19</v>
      </c>
      <c r="C28" s="15"/>
      <c r="D28" s="21">
        <f>SUM(D18:D27)</f>
        <v>2917761.6700000004</v>
      </c>
      <c r="E28" s="15"/>
      <c r="F28" s="21">
        <f>SUM(F18:F27)</f>
        <v>2913863.77</v>
      </c>
      <c r="G28" s="15"/>
      <c r="H28" s="21">
        <f>SUM(H18:H27)</f>
        <v>2947818</v>
      </c>
      <c r="I28" s="15"/>
      <c r="J28" s="15"/>
      <c r="K28" s="21">
        <f>SUM(K18:K27)</f>
        <v>994801.1533333334</v>
      </c>
      <c r="L28" s="15"/>
      <c r="M28" s="21">
        <f>SUM(M18:M27)</f>
        <v>820610.7333333333</v>
      </c>
      <c r="N28" s="15"/>
      <c r="O28" s="21">
        <f>SUM(O18:O27)</f>
        <v>174190.42</v>
      </c>
      <c r="P28" s="15"/>
      <c r="Q28" s="21">
        <f>SUM(Q18:Q27)</f>
        <v>990240.27</v>
      </c>
    </row>
    <row r="29" spans="2:17" ht="15">
      <c r="B29" s="26"/>
      <c r="C29" s="15"/>
      <c r="D29" s="21"/>
      <c r="E29" s="15"/>
      <c r="F29" s="21"/>
      <c r="G29" s="15"/>
      <c r="H29" s="21"/>
      <c r="I29" s="15"/>
      <c r="J29" s="15"/>
      <c r="K29" s="21"/>
      <c r="L29" s="15"/>
      <c r="M29" s="21"/>
      <c r="N29" s="15"/>
      <c r="O29" s="21"/>
      <c r="P29" s="15"/>
      <c r="Q29" s="21"/>
    </row>
    <row r="30" spans="2:17" ht="15">
      <c r="B30" s="26" t="s">
        <v>20</v>
      </c>
      <c r="C30" s="15"/>
      <c r="D30" s="21">
        <f>D14-D28</f>
        <v>299946.3299999996</v>
      </c>
      <c r="E30" s="21"/>
      <c r="F30" s="21">
        <f>F14-F28</f>
        <v>427600.23</v>
      </c>
      <c r="G30" s="21">
        <f aca="true" t="shared" si="0" ref="G30:Q30">G14-G28</f>
        <v>0</v>
      </c>
      <c r="H30" s="21">
        <f t="shared" si="0"/>
        <v>252182</v>
      </c>
      <c r="I30" s="21">
        <f t="shared" si="0"/>
        <v>0</v>
      </c>
      <c r="J30" s="21">
        <f t="shared" si="0"/>
        <v>0</v>
      </c>
      <c r="K30" s="21">
        <f t="shared" si="0"/>
        <v>-11413.153333333437</v>
      </c>
      <c r="L30" s="21">
        <f t="shared" si="0"/>
        <v>0</v>
      </c>
      <c r="M30" s="21">
        <f t="shared" si="0"/>
        <v>280371.9966666667</v>
      </c>
      <c r="N30" s="21">
        <f t="shared" si="0"/>
        <v>0</v>
      </c>
      <c r="O30" s="21">
        <f>SUM(O14+O28)</f>
        <v>291785.15</v>
      </c>
      <c r="P30" s="21">
        <f t="shared" si="0"/>
        <v>0</v>
      </c>
      <c r="Q30" s="21">
        <f t="shared" si="0"/>
        <v>86293.72999999998</v>
      </c>
    </row>
    <row r="31" spans="2:17" ht="15">
      <c r="B31" s="26"/>
      <c r="C31" s="15"/>
      <c r="D31" s="21"/>
      <c r="E31" s="15"/>
      <c r="F31" s="21"/>
      <c r="G31" s="15"/>
      <c r="H31" s="21"/>
      <c r="I31" s="15"/>
      <c r="J31" s="15"/>
      <c r="K31" s="21"/>
      <c r="L31" s="15"/>
      <c r="M31" s="21"/>
      <c r="N31" s="15"/>
      <c r="O31" s="21"/>
      <c r="P31" s="15"/>
      <c r="Q31" s="21"/>
    </row>
    <row r="32" spans="2:17" ht="15">
      <c r="B32" s="26" t="s">
        <v>21</v>
      </c>
      <c r="C32" s="15"/>
      <c r="D32" s="21">
        <v>299946</v>
      </c>
      <c r="E32" s="15"/>
      <c r="F32" s="21">
        <f>+F14-F28</f>
        <v>427600.23</v>
      </c>
      <c r="G32" s="15"/>
      <c r="H32" s="21">
        <f>+H14-H28</f>
        <v>252182</v>
      </c>
      <c r="I32" s="15"/>
      <c r="J32" s="15"/>
      <c r="K32" s="21">
        <f>+K14-K28</f>
        <v>-11413.153333333437</v>
      </c>
      <c r="L32" s="15"/>
      <c r="M32" s="21">
        <f>+M14-M28</f>
        <v>280371.9966666667</v>
      </c>
      <c r="N32" s="15"/>
      <c r="O32" s="21"/>
      <c r="P32" s="15"/>
      <c r="Q32" s="21"/>
    </row>
    <row r="33" spans="3:17" ht="15">
      <c r="C33" s="15"/>
      <c r="D33" s="21"/>
      <c r="E33" s="15"/>
      <c r="F33" s="21"/>
      <c r="G33" s="15"/>
      <c r="H33" s="21"/>
      <c r="I33" s="15"/>
      <c r="J33" s="15"/>
      <c r="K33" s="21"/>
      <c r="L33" s="15"/>
      <c r="M33" s="21"/>
      <c r="N33" s="15"/>
      <c r="O33" s="21"/>
      <c r="P33" s="15"/>
      <c r="Q33" s="21"/>
    </row>
    <row r="34" spans="2:17" ht="15">
      <c r="B34" s="26" t="s">
        <v>22</v>
      </c>
      <c r="C34" s="15"/>
      <c r="D34" s="21">
        <f>SUM(D30-D32)</f>
        <v>0.3299999996088445</v>
      </c>
      <c r="E34" s="15"/>
      <c r="F34" s="21">
        <f>SUM(F30-F32)</f>
        <v>0</v>
      </c>
      <c r="G34" s="15"/>
      <c r="H34" s="21">
        <f>SUM(H30-H32)</f>
        <v>0</v>
      </c>
      <c r="I34" s="15"/>
      <c r="J34" s="15"/>
      <c r="K34" s="21">
        <f>SUM(K30-K32)</f>
        <v>0</v>
      </c>
      <c r="L34" s="15"/>
      <c r="M34" s="21">
        <f>SUM(M30-M32)</f>
        <v>0</v>
      </c>
      <c r="N34" s="15"/>
      <c r="O34" s="21"/>
      <c r="P34" s="15"/>
      <c r="Q34" s="21"/>
    </row>
    <row r="35" spans="2:17" ht="15">
      <c r="B35" s="26"/>
      <c r="C35" s="15"/>
      <c r="D35" s="21"/>
      <c r="E35" s="15"/>
      <c r="F35" s="21"/>
      <c r="G35" s="15"/>
      <c r="H35" s="21"/>
      <c r="I35" s="15"/>
      <c r="J35" s="15"/>
      <c r="K35" s="21"/>
      <c r="L35" s="15"/>
      <c r="M35" s="21"/>
      <c r="N35" s="15"/>
      <c r="O35" s="21"/>
      <c r="P35" s="15"/>
      <c r="Q35" s="21"/>
    </row>
    <row r="36" spans="2:17" ht="15">
      <c r="B36" s="26" t="s">
        <v>23</v>
      </c>
      <c r="C36" s="15"/>
      <c r="D36" s="21">
        <v>299946</v>
      </c>
      <c r="E36" s="21"/>
      <c r="F36" s="21">
        <f>SUM(F32-F34)</f>
        <v>427600.23</v>
      </c>
      <c r="G36" s="15"/>
      <c r="H36" s="21">
        <f>SUM(H32+H34)</f>
        <v>252182</v>
      </c>
      <c r="I36" s="15"/>
      <c r="J36" s="15"/>
      <c r="K36" s="21">
        <f>SUM(K32-K34)</f>
        <v>-11413.153333333437</v>
      </c>
      <c r="L36" s="15"/>
      <c r="M36" s="21">
        <f>SUM(M32-M34)</f>
        <v>280371.9966666667</v>
      </c>
      <c r="N36" s="15"/>
      <c r="O36" s="21"/>
      <c r="P36" s="15"/>
      <c r="Q36" s="21"/>
    </row>
    <row r="37" spans="2:17" ht="15">
      <c r="B37" s="26"/>
      <c r="C37" s="15"/>
      <c r="D37" s="21"/>
      <c r="E37" s="15"/>
      <c r="F37" s="21"/>
      <c r="G37" s="15"/>
      <c r="H37" s="21"/>
      <c r="I37" s="15"/>
      <c r="J37" s="15"/>
      <c r="K37" s="21"/>
      <c r="L37" s="15"/>
      <c r="M37" s="21"/>
      <c r="N37" s="15"/>
      <c r="O37" s="21"/>
      <c r="P37" s="15"/>
      <c r="Q37" s="21"/>
    </row>
    <row r="38" spans="2:17" ht="15" thickBot="1">
      <c r="B38" s="26" t="s">
        <v>24</v>
      </c>
      <c r="C38" s="15"/>
      <c r="D38" s="27">
        <v>0</v>
      </c>
      <c r="E38" s="15"/>
      <c r="F38" s="27">
        <f>SUM(F32-F34-F36)</f>
        <v>0</v>
      </c>
      <c r="G38" s="15"/>
      <c r="H38" s="27">
        <v>0</v>
      </c>
      <c r="I38" s="15"/>
      <c r="J38" s="15"/>
      <c r="K38" s="27">
        <f>SUM(K32-K34-K36)</f>
        <v>0</v>
      </c>
      <c r="L38" s="15"/>
      <c r="M38" s="27">
        <f>SUM(M32-M34-M36)</f>
        <v>0</v>
      </c>
      <c r="N38" s="21"/>
      <c r="O38" s="21"/>
      <c r="P38" s="15"/>
      <c r="Q38" s="21"/>
    </row>
    <row r="39" spans="3:17" ht="15" thickTop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3:17" ht="1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3:17" ht="1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6" ht="19.5" customHeight="1">
      <c r="A42" s="28"/>
      <c r="B42" s="29"/>
      <c r="C42" s="30"/>
      <c r="D42" s="30"/>
      <c r="E42" s="30"/>
      <c r="F42" s="30"/>
      <c r="G42" s="15"/>
      <c r="H42" s="15"/>
      <c r="I42" s="15"/>
      <c r="J42" s="15"/>
      <c r="L42" s="15"/>
      <c r="N42" s="15"/>
      <c r="P42" s="15"/>
    </row>
    <row r="43" spans="1:16" ht="19.5" customHeight="1">
      <c r="A43" s="28"/>
      <c r="B43" s="29"/>
      <c r="C43" s="30"/>
      <c r="D43" s="30"/>
      <c r="E43" s="30"/>
      <c r="F43" s="30"/>
      <c r="G43" s="15"/>
      <c r="H43" s="15"/>
      <c r="I43" s="15"/>
      <c r="J43" s="15"/>
      <c r="L43" s="15"/>
      <c r="N43" s="15"/>
      <c r="P43" s="15"/>
    </row>
    <row r="44" spans="1:16" ht="13.5">
      <c r="A44" s="28"/>
      <c r="B44" s="30"/>
      <c r="C44" s="30"/>
      <c r="D44" s="30"/>
      <c r="E44" s="30"/>
      <c r="F44" s="30"/>
      <c r="G44" s="15"/>
      <c r="H44" s="15"/>
      <c r="I44" s="15"/>
      <c r="J44" s="15"/>
      <c r="L44" s="15"/>
      <c r="N44" s="15"/>
      <c r="P44" s="15"/>
    </row>
    <row r="45" spans="1:16" ht="13.5">
      <c r="A45" s="28"/>
      <c r="B45" s="30"/>
      <c r="C45" s="30"/>
      <c r="D45" s="30"/>
      <c r="E45" s="30"/>
      <c r="F45" s="30"/>
      <c r="G45" s="15"/>
      <c r="H45" s="15"/>
      <c r="I45" s="15"/>
      <c r="J45" s="15"/>
      <c r="L45" s="15"/>
      <c r="N45" s="15"/>
      <c r="P45" s="15"/>
    </row>
    <row r="46" spans="3:16" ht="15">
      <c r="C46" s="15"/>
      <c r="D46" s="31"/>
      <c r="E46" s="15"/>
      <c r="F46" s="15"/>
      <c r="G46" s="15"/>
      <c r="H46" s="15"/>
      <c r="I46" s="15"/>
      <c r="J46" s="15"/>
      <c r="L46" s="15"/>
      <c r="N46" s="15"/>
      <c r="P46" s="15"/>
    </row>
    <row r="47" spans="3:16" ht="15">
      <c r="C47" s="15"/>
      <c r="D47" s="31"/>
      <c r="E47" s="15"/>
      <c r="F47" s="15"/>
      <c r="G47" s="15"/>
      <c r="H47" s="15"/>
      <c r="I47" s="15"/>
      <c r="J47" s="15"/>
      <c r="L47" s="15"/>
      <c r="N47" s="15"/>
      <c r="P47" s="15"/>
    </row>
    <row r="48" spans="3:16" ht="15">
      <c r="C48" s="15"/>
      <c r="D48" s="31"/>
      <c r="E48" s="15"/>
      <c r="F48" s="15"/>
      <c r="G48" s="15"/>
      <c r="H48" s="15"/>
      <c r="I48" s="15"/>
      <c r="J48" s="15"/>
      <c r="L48" s="15"/>
      <c r="N48" s="15"/>
      <c r="P48" s="15"/>
    </row>
    <row r="49" ht="15">
      <c r="D49" s="31"/>
    </row>
  </sheetData>
  <sheetProtection/>
  <mergeCells count="3">
    <mergeCell ref="B1:Q1"/>
    <mergeCell ref="B2:Q2"/>
    <mergeCell ref="B3:Q3"/>
  </mergeCells>
  <printOptions/>
  <pageMargins left="0.7" right="0.7" top="0.75" bottom="0.75" header="0.3" footer="0.3"/>
  <pageSetup fitToHeight="1" fitToWidth="1" horizontalDpi="360" verticalDpi="36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12"/>
  <sheetViews>
    <sheetView zoomScalePageLayoutView="0" workbookViewId="0" topLeftCell="A1">
      <selection activeCell="A1" sqref="A1:IV16384"/>
    </sheetView>
  </sheetViews>
  <sheetFormatPr defaultColWidth="10.7109375" defaultRowHeight="15"/>
  <cols>
    <col min="1" max="1" width="5.28125" style="33" customWidth="1"/>
    <col min="2" max="2" width="8.8515625" style="1" customWidth="1"/>
    <col min="3" max="3" width="42.7109375" style="5" customWidth="1"/>
    <col min="4" max="4" width="1.7109375" style="1" customWidth="1"/>
    <col min="5" max="5" width="11.00390625" style="1" customWidth="1"/>
    <col min="6" max="6" width="1.7109375" style="1" customWidth="1"/>
    <col min="7" max="7" width="11.00390625" style="1" customWidth="1"/>
    <col min="8" max="8" width="1.7109375" style="1" customWidth="1"/>
    <col min="9" max="9" width="11.00390625" style="1" customWidth="1"/>
    <col min="10" max="11" width="1.7109375" style="1" customWidth="1"/>
    <col min="12" max="12" width="11.00390625" style="1" customWidth="1"/>
    <col min="13" max="13" width="1.421875" style="1" customWidth="1"/>
    <col min="14" max="14" width="11.00390625" style="1" customWidth="1"/>
    <col min="15" max="15" width="1.421875" style="1" customWidth="1"/>
    <col min="16" max="16" width="11.00390625" style="1" customWidth="1"/>
    <col min="17" max="17" width="1.421875" style="1" customWidth="1"/>
    <col min="18" max="18" width="11.00390625" style="1" customWidth="1"/>
    <col min="19" max="16384" width="10.7109375" style="1" customWidth="1"/>
  </cols>
  <sheetData>
    <row r="1" spans="1:18" ht="17.25">
      <c r="A1" s="32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17.25">
      <c r="B2" s="47" t="s">
        <v>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7" ht="17.25">
      <c r="B3" s="47"/>
      <c r="C3" s="47"/>
      <c r="D3" s="47"/>
      <c r="E3" s="47"/>
      <c r="F3" s="47"/>
      <c r="G3" s="47"/>
      <c r="H3" s="47"/>
      <c r="I3" s="47"/>
      <c r="J3" s="47"/>
      <c r="K3" s="2"/>
      <c r="L3" s="5"/>
      <c r="M3" s="5"/>
      <c r="N3" s="5"/>
      <c r="O3" s="5"/>
      <c r="P3" s="5"/>
      <c r="Q3" s="5"/>
    </row>
    <row r="4" spans="3:12" ht="17.25">
      <c r="C4" s="6"/>
      <c r="D4" s="2"/>
      <c r="E4" s="7" t="s">
        <v>3</v>
      </c>
      <c r="L4" s="7" t="s">
        <v>4</v>
      </c>
    </row>
    <row r="5" spans="1:12" ht="17.25">
      <c r="A5" s="34" t="s">
        <v>26</v>
      </c>
      <c r="B5" s="35" t="s">
        <v>27</v>
      </c>
      <c r="C5" s="36"/>
      <c r="D5" s="2"/>
      <c r="E5" s="7"/>
      <c r="L5" s="9"/>
    </row>
    <row r="6" spans="1:18" ht="15">
      <c r="A6" s="34" t="s">
        <v>28</v>
      </c>
      <c r="B6" s="35" t="s">
        <v>29</v>
      </c>
      <c r="C6" s="14"/>
      <c r="E6" s="11">
        <v>2016</v>
      </c>
      <c r="G6" s="11">
        <v>2017</v>
      </c>
      <c r="I6" s="11">
        <v>2018</v>
      </c>
      <c r="L6" s="11">
        <v>2018</v>
      </c>
      <c r="N6" s="11">
        <v>2018</v>
      </c>
      <c r="R6" s="11">
        <v>2017</v>
      </c>
    </row>
    <row r="7" spans="3:18" ht="15">
      <c r="C7" s="19" t="s">
        <v>30</v>
      </c>
      <c r="E7" s="11" t="s">
        <v>5</v>
      </c>
      <c r="G7" s="11" t="s">
        <v>5</v>
      </c>
      <c r="I7" s="11" t="s">
        <v>6</v>
      </c>
      <c r="L7" s="11" t="s">
        <v>6</v>
      </c>
      <c r="N7" s="11" t="s">
        <v>5</v>
      </c>
      <c r="P7" s="9" t="s">
        <v>7</v>
      </c>
      <c r="R7" s="11" t="s">
        <v>5</v>
      </c>
    </row>
    <row r="8" spans="3:218" ht="15">
      <c r="C8" s="12"/>
      <c r="E8" s="13"/>
      <c r="I8" s="13"/>
      <c r="V8" s="13"/>
      <c r="Z8" s="13"/>
      <c r="AD8" s="13"/>
      <c r="AH8" s="13"/>
      <c r="AL8" s="13"/>
      <c r="AP8" s="13"/>
      <c r="AT8" s="13"/>
      <c r="AX8" s="13"/>
      <c r="BB8" s="13"/>
      <c r="BF8" s="13"/>
      <c r="BJ8" s="13"/>
      <c r="BN8" s="13"/>
      <c r="BR8" s="13"/>
      <c r="BV8" s="13"/>
      <c r="BZ8" s="13"/>
      <c r="CD8" s="13"/>
      <c r="CH8" s="13"/>
      <c r="CL8" s="13"/>
      <c r="CP8" s="13"/>
      <c r="CT8" s="13"/>
      <c r="CX8" s="13"/>
      <c r="DB8" s="13"/>
      <c r="DF8" s="13"/>
      <c r="DJ8" s="13"/>
      <c r="DN8" s="13"/>
      <c r="DR8" s="13"/>
      <c r="DV8" s="13"/>
      <c r="DZ8" s="13"/>
      <c r="ED8" s="13"/>
      <c r="EH8" s="13"/>
      <c r="EL8" s="13"/>
      <c r="EP8" s="13"/>
      <c r="ET8" s="13"/>
      <c r="EX8" s="13"/>
      <c r="FB8" s="13"/>
      <c r="FF8" s="13"/>
      <c r="FJ8" s="13"/>
      <c r="FN8" s="13"/>
      <c r="FR8" s="13"/>
      <c r="FV8" s="13"/>
      <c r="FZ8" s="13"/>
      <c r="GD8" s="13"/>
      <c r="GH8" s="13"/>
      <c r="GL8" s="13"/>
      <c r="GP8" s="13"/>
      <c r="GT8" s="13"/>
      <c r="GX8" s="13"/>
      <c r="HB8" s="13"/>
      <c r="HF8" s="13"/>
      <c r="HJ8" s="13"/>
    </row>
    <row r="9" spans="3:11" ht="13.5">
      <c r="C9" s="20" t="s">
        <v>31</v>
      </c>
      <c r="D9" s="21"/>
      <c r="F9" s="21"/>
      <c r="H9" s="21"/>
      <c r="J9" s="21"/>
      <c r="K9" s="21"/>
    </row>
    <row r="10" spans="1:18" ht="13.5">
      <c r="A10" s="33">
        <v>4</v>
      </c>
      <c r="B10" s="33">
        <v>1020</v>
      </c>
      <c r="C10" s="37" t="s">
        <v>32</v>
      </c>
      <c r="D10" s="15"/>
      <c r="E10" s="15">
        <f>+'[1]CT-CNPNP;RC'!D20</f>
        <v>200467.61000000002</v>
      </c>
      <c r="F10" s="15"/>
      <c r="G10" s="15">
        <f>+'[1]CT-CNPNP;RC'!F20</f>
        <v>222644</v>
      </c>
      <c r="H10" s="21"/>
      <c r="I10" s="15">
        <f>+'[1]CT-CNPNP;RC'!H20</f>
        <v>222367</v>
      </c>
      <c r="J10" s="21"/>
      <c r="K10" s="21"/>
      <c r="L10" s="15">
        <f>+'[1]CT-CNPNP;RC'!K20</f>
        <v>76279.31999999999</v>
      </c>
      <c r="N10" s="15">
        <f>+'[1]CT-CNPNP;RC'!M20</f>
        <v>78237.05999999998</v>
      </c>
      <c r="P10" s="15">
        <f>+'[1]CT-CNPNP;RC'!O20</f>
        <v>-1957.7400000000016</v>
      </c>
      <c r="R10" s="15">
        <f>+'[1]CT-CNPNP;RC'!Q20</f>
        <v>81417</v>
      </c>
    </row>
    <row r="11" spans="1:18" ht="13.5">
      <c r="A11" s="33">
        <v>4</v>
      </c>
      <c r="B11" s="33">
        <v>1021</v>
      </c>
      <c r="C11" s="37" t="s">
        <v>33</v>
      </c>
      <c r="D11" s="15"/>
      <c r="E11" s="15">
        <f>SUM('[1]CT-CNPNP;RC'!D24)</f>
        <v>0</v>
      </c>
      <c r="F11" s="15"/>
      <c r="G11" s="15">
        <f>SUM('[1]CT-CNPNP;RC'!F24)</f>
        <v>119</v>
      </c>
      <c r="H11" s="21"/>
      <c r="I11" s="15">
        <f>SUM('[1]CT-CNPNP;RC'!H24)</f>
        <v>1000</v>
      </c>
      <c r="J11" s="21"/>
      <c r="K11" s="21"/>
      <c r="L11" s="15">
        <f>SUM('[1]CT-CNPNP;RC'!K24)</f>
        <v>333.3333333333333</v>
      </c>
      <c r="N11" s="15">
        <f>SUM('[1]CT-CNPNP;RC'!M24)</f>
        <v>48.23</v>
      </c>
      <c r="P11" s="15">
        <f>SUM('[1]CT-CNPNP;RC'!O24)</f>
        <v>285.1033333333333</v>
      </c>
      <c r="R11" s="15">
        <f>SUM('[1]CT-CNPNP;RC'!Q24)</f>
        <v>0</v>
      </c>
    </row>
    <row r="12" spans="1:18" ht="13.5">
      <c r="A12" s="33">
        <v>4</v>
      </c>
      <c r="B12" s="33">
        <v>2005</v>
      </c>
      <c r="C12" s="37" t="s">
        <v>34</v>
      </c>
      <c r="D12" s="15"/>
      <c r="E12" s="15">
        <f>+'[1]CT-CNPNP;RC'!D41</f>
        <v>21650.170000000002</v>
      </c>
      <c r="F12" s="15"/>
      <c r="G12" s="15">
        <f>+'[1]CT-CNPNP;RC'!F41</f>
        <v>29835</v>
      </c>
      <c r="H12" s="21"/>
      <c r="I12" s="15">
        <f>+'[1]CT-CNPNP;RC'!H41</f>
        <v>38715</v>
      </c>
      <c r="J12" s="21"/>
      <c r="K12" s="21"/>
      <c r="L12" s="15">
        <f>+'[1]CT-CNPNP;RC'!K41</f>
        <v>12905</v>
      </c>
      <c r="N12" s="15">
        <f>+'[1]CT-CNPNP;RC'!M41</f>
        <v>7005</v>
      </c>
      <c r="P12" s="15">
        <f>+'[1]CT-CNPNP;RC'!O41</f>
        <v>5900</v>
      </c>
      <c r="R12" s="15">
        <f>+'[1]CT-CNPNP;RC'!Q41</f>
        <v>5392</v>
      </c>
    </row>
    <row r="13" spans="1:18" ht="13.5">
      <c r="A13" s="33">
        <v>5</v>
      </c>
      <c r="B13" s="33">
        <v>2030</v>
      </c>
      <c r="C13" s="37" t="s">
        <v>35</v>
      </c>
      <c r="D13" s="15"/>
      <c r="E13" s="15">
        <f>+'[1]CT-CNPNP;RC'!D47</f>
        <v>107787.35</v>
      </c>
      <c r="F13" s="15"/>
      <c r="G13" s="15">
        <f>+'[1]CT-CNPNP;RC'!F46+'[1]CT-CNPNP;RC'!F45</f>
        <v>104220</v>
      </c>
      <c r="H13" s="21"/>
      <c r="I13" s="15">
        <f>+'[1]CT-CNPNP;RC'!H46+'[1]CT-CNPNP;RC'!H45</f>
        <v>157284</v>
      </c>
      <c r="J13" s="21"/>
      <c r="K13" s="21"/>
      <c r="L13" s="15">
        <f>+'[1]CT-CNPNP;RC'!K46+'[1]CT-CNPNP;RC'!K45</f>
        <v>52428</v>
      </c>
      <c r="N13" s="15">
        <f>+'[1]CT-CNPNP;RC'!M46+'[1]CT-CNPNP;RC'!M45</f>
        <v>33240.76</v>
      </c>
      <c r="P13" s="15">
        <f>+'[1]CT-CNPNP;RC'!O46+'[1]CT-CNPNP;RC'!O45</f>
        <v>19187.239999999998</v>
      </c>
      <c r="R13" s="15">
        <f>+'[1]CT-CNPNP;RC'!Q46+'[1]CT-CNPNP;RC'!Q45</f>
        <v>26248</v>
      </c>
    </row>
    <row r="14" spans="1:18" ht="13.5">
      <c r="A14" s="33">
        <v>5</v>
      </c>
      <c r="B14" s="33" t="s">
        <v>36</v>
      </c>
      <c r="C14" s="23" t="s">
        <v>37</v>
      </c>
      <c r="D14" s="15"/>
      <c r="E14" s="15">
        <f>+'[1]CT-CNPNP;RC'!D64</f>
        <v>201200.65000000002</v>
      </c>
      <c r="F14" s="15"/>
      <c r="G14" s="15">
        <f>+'[1]CT-CNPNP;RC'!F64</f>
        <v>214158.46000000002</v>
      </c>
      <c r="H14" s="21"/>
      <c r="I14" s="15">
        <f>+'[1]CT-CNPNP;RC'!H64</f>
        <v>225000</v>
      </c>
      <c r="J14" s="21"/>
      <c r="K14" s="21"/>
      <c r="L14" s="15">
        <f>+'[1]CT-CNPNP;RC'!K64</f>
        <v>75000</v>
      </c>
      <c r="M14" s="21"/>
      <c r="N14" s="15">
        <f>+'[1]CT-CNPNP;RC'!M64</f>
        <v>34864.66</v>
      </c>
      <c r="O14" s="21"/>
      <c r="P14" s="15">
        <f>+'[1]CT-CNPNP;RC'!O64</f>
        <v>40135.340000000004</v>
      </c>
      <c r="Q14" s="21"/>
      <c r="R14" s="15">
        <f>+'[1]CT-CNPNP;RC'!Q64</f>
        <v>58579</v>
      </c>
    </row>
    <row r="15" spans="1:18" ht="13.5">
      <c r="A15" s="33">
        <v>5</v>
      </c>
      <c r="C15" s="20" t="s">
        <v>38</v>
      </c>
      <c r="D15" s="21"/>
      <c r="E15" s="38">
        <f>SUM(E10:E14)</f>
        <v>531105.78</v>
      </c>
      <c r="F15" s="15"/>
      <c r="G15" s="38">
        <f>SUM(G10:G14)</f>
        <v>570976.46</v>
      </c>
      <c r="H15" s="21"/>
      <c r="I15" s="38">
        <f>SUM(I10:I14)</f>
        <v>644366</v>
      </c>
      <c r="J15" s="21"/>
      <c r="K15" s="21"/>
      <c r="L15" s="38">
        <f>SUM(L10:L14)</f>
        <v>216945.65333333332</v>
      </c>
      <c r="M15" s="21"/>
      <c r="N15" s="38">
        <f>SUM(N10:N14)</f>
        <v>153395.71</v>
      </c>
      <c r="O15" s="21"/>
      <c r="P15" s="38">
        <f>SUM(P10:P14)</f>
        <v>63549.94333333333</v>
      </c>
      <c r="Q15" s="21"/>
      <c r="R15" s="38">
        <f>SUM(R10:R14)</f>
        <v>171636</v>
      </c>
    </row>
    <row r="16" spans="3:11" ht="13.5">
      <c r="C16" s="20"/>
      <c r="D16" s="21"/>
      <c r="F16" s="15"/>
      <c r="H16" s="21"/>
      <c r="J16" s="21"/>
      <c r="K16" s="21"/>
    </row>
    <row r="17" spans="3:17" ht="13.5">
      <c r="C17" s="22" t="s">
        <v>15</v>
      </c>
      <c r="F17" s="15"/>
      <c r="H17" s="21"/>
      <c r="J17" s="21"/>
      <c r="K17" s="21"/>
      <c r="M17" s="21"/>
      <c r="O17" s="21"/>
      <c r="Q17" s="21"/>
    </row>
    <row r="18" spans="1:18" ht="13.5" hidden="1">
      <c r="A18" s="33">
        <v>6</v>
      </c>
      <c r="B18" s="33">
        <v>2010</v>
      </c>
      <c r="C18" s="1" t="s">
        <v>39</v>
      </c>
      <c r="D18" s="21"/>
      <c r="E18" s="39">
        <f>+'[1]CT-Ministry with Poor'!D11</f>
        <v>0</v>
      </c>
      <c r="F18" s="21"/>
      <c r="G18" s="39">
        <f>+'[1]CT-Ministry with Poor'!F11</f>
        <v>0</v>
      </c>
      <c r="H18" s="21"/>
      <c r="I18" s="39">
        <f>+'[1]CT-Ministry with Poor'!H11</f>
        <v>0</v>
      </c>
      <c r="J18" s="21"/>
      <c r="K18" s="21"/>
      <c r="L18" s="39">
        <f>+'[1]CT-Ministry with Poor'!K11</f>
        <v>0</v>
      </c>
      <c r="N18" s="39">
        <f>+'[1]CT-Ministry with Poor'!M11</f>
        <v>0</v>
      </c>
      <c r="P18" s="39">
        <f>+'[1]CT-Ministry with Poor'!O11</f>
        <v>0</v>
      </c>
      <c r="R18" s="39">
        <f>+'[1]CT-Ministry with Poor'!Q11</f>
        <v>0</v>
      </c>
    </row>
    <row r="19" spans="1:18" ht="13.5">
      <c r="A19" s="33">
        <v>6</v>
      </c>
      <c r="B19" s="33">
        <v>2060</v>
      </c>
      <c r="C19" s="1" t="s">
        <v>40</v>
      </c>
      <c r="D19" s="21"/>
      <c r="E19" s="39">
        <f>+'[1]CT-Ministry with Poor'!D15</f>
        <v>6000</v>
      </c>
      <c r="F19" s="21"/>
      <c r="G19" s="39">
        <f>+'[1]CT-Ministry with Poor'!F15</f>
        <v>6000</v>
      </c>
      <c r="H19" s="21"/>
      <c r="I19" s="39">
        <f>+'[1]CT-Ministry with Poor'!H15</f>
        <v>6000</v>
      </c>
      <c r="J19" s="21"/>
      <c r="K19" s="21"/>
      <c r="L19" s="39">
        <f>+'[1]CT-Ministry with Poor'!K15</f>
        <v>2000</v>
      </c>
      <c r="N19" s="39">
        <f>+'[1]CT-Ministry with Poor'!M15</f>
        <v>2000</v>
      </c>
      <c r="P19" s="39">
        <f>+'[1]CT-Ministry with Poor'!O15</f>
        <v>0</v>
      </c>
      <c r="R19" s="39">
        <f>+'[1]CT-Ministry with Poor'!Q15</f>
        <v>2000</v>
      </c>
    </row>
    <row r="20" spans="1:18" ht="13.5">
      <c r="A20" s="33">
        <v>6</v>
      </c>
      <c r="B20" s="33">
        <v>4025</v>
      </c>
      <c r="C20" s="1" t="s">
        <v>41</v>
      </c>
      <c r="D20" s="21"/>
      <c r="E20" s="39">
        <f>SUM('[1]CT-Ministry with Poor'!D18)</f>
        <v>0</v>
      </c>
      <c r="F20" s="21"/>
      <c r="G20" s="39">
        <f>SUM('[1]CT-Ministry with Poor'!F18)</f>
        <v>0</v>
      </c>
      <c r="H20" s="21"/>
      <c r="I20" s="39">
        <f>SUM('[1]CT-Ministry with Poor'!H18)</f>
        <v>575</v>
      </c>
      <c r="J20" s="21"/>
      <c r="K20" s="21"/>
      <c r="L20" s="39">
        <f>SUM('[1]CT-Ministry with Poor'!K18)</f>
        <v>191.66666666666666</v>
      </c>
      <c r="N20" s="39">
        <f>SUM('[1]CT-Ministry with Poor'!M18)</f>
        <v>0</v>
      </c>
      <c r="P20" s="39">
        <f>SUM('[1]CT-Ministry with Poor'!O18)</f>
        <v>191.66666666666666</v>
      </c>
      <c r="R20" s="39">
        <f>SUM('[1]CT-Ministry with Poor'!Q18)</f>
        <v>0</v>
      </c>
    </row>
    <row r="21" spans="1:18" ht="13.5">
      <c r="A21" s="33">
        <v>6</v>
      </c>
      <c r="B21" s="33">
        <v>4020</v>
      </c>
      <c r="C21" s="1" t="s">
        <v>42</v>
      </c>
      <c r="D21" s="21"/>
      <c r="E21" s="39">
        <f>+'[1]CT-Ministry with Poor'!D23</f>
        <v>397.59</v>
      </c>
      <c r="F21" s="21"/>
      <c r="G21" s="39">
        <f>+'[1]CT-Ministry with Poor'!F23</f>
        <v>0</v>
      </c>
      <c r="H21" s="21"/>
      <c r="I21" s="39">
        <f>+'[1]CT-Ministry with Poor'!H23</f>
        <v>900</v>
      </c>
      <c r="J21" s="21"/>
      <c r="K21" s="21"/>
      <c r="L21" s="39">
        <f>+'[1]CT-Ministry with Poor'!K23</f>
        <v>300</v>
      </c>
      <c r="N21" s="39">
        <f>+'[1]CT-Ministry with Poor'!M23</f>
        <v>0</v>
      </c>
      <c r="P21" s="39">
        <f>+'[1]CT-Ministry with Poor'!O23</f>
        <v>300</v>
      </c>
      <c r="R21" s="39">
        <f>+'[1]CT-Ministry with Poor'!Q23</f>
        <v>0</v>
      </c>
    </row>
    <row r="22" spans="1:18" ht="13.5">
      <c r="A22" s="33">
        <v>6</v>
      </c>
      <c r="B22" s="33">
        <v>4010</v>
      </c>
      <c r="C22" s="23" t="s">
        <v>43</v>
      </c>
      <c r="D22" s="21"/>
      <c r="E22" s="39">
        <f>+'[1]CT-Ministry with Poor'!D41</f>
        <v>4544.1900000000005</v>
      </c>
      <c r="F22" s="21"/>
      <c r="G22" s="39">
        <f>+'[1]CT-Ministry with Poor'!F41</f>
        <v>71673</v>
      </c>
      <c r="H22" s="21"/>
      <c r="I22" s="39">
        <f>+'[1]CT-Ministry with Poor'!H41</f>
        <v>66750</v>
      </c>
      <c r="J22" s="21"/>
      <c r="K22" s="21"/>
      <c r="L22" s="39">
        <f>+'[1]CT-Ministry with Poor'!K41</f>
        <v>22250.000000000004</v>
      </c>
      <c r="N22" s="39">
        <f>+'[1]CT-Ministry with Poor'!M41</f>
        <v>9648.16</v>
      </c>
      <c r="P22" s="39">
        <f>+'[1]CT-Ministry with Poor'!O41</f>
        <v>12601.84</v>
      </c>
      <c r="R22" s="39">
        <f>+'[1]CT-Ministry with Poor'!Q41</f>
        <v>1078</v>
      </c>
    </row>
    <row r="23" spans="1:18" ht="13.5">
      <c r="A23" s="33">
        <v>6</v>
      </c>
      <c r="B23" s="33">
        <v>4015</v>
      </c>
      <c r="C23" s="23" t="s">
        <v>44</v>
      </c>
      <c r="D23" s="21"/>
      <c r="E23" s="39">
        <f>+'[1]CT-Ministry with Poor'!D45</f>
        <v>0</v>
      </c>
      <c r="F23" s="21"/>
      <c r="G23" s="39">
        <f>+'[1]CT-Ministry with Poor'!F45</f>
        <v>0</v>
      </c>
      <c r="H23" s="21"/>
      <c r="I23" s="39">
        <f>+'[1]CT-Ministry with Poor'!H45</f>
        <v>2000</v>
      </c>
      <c r="J23" s="21"/>
      <c r="K23" s="21"/>
      <c r="L23" s="39">
        <f>+'[1]CT-Ministry with Poor'!K45</f>
        <v>666.6666666666666</v>
      </c>
      <c r="N23" s="39">
        <f>+'[1]CT-Ministry with Poor'!M45</f>
        <v>150</v>
      </c>
      <c r="P23" s="39">
        <f>+'[1]CT-Ministry with Poor'!O45</f>
        <v>516.6666666666666</v>
      </c>
      <c r="R23" s="39">
        <f>+'[1]CT-Ministry with Poor'!Q45</f>
        <v>0</v>
      </c>
    </row>
    <row r="24" spans="1:18" ht="13.5">
      <c r="A24" s="33">
        <v>7</v>
      </c>
      <c r="B24" s="33">
        <v>4021</v>
      </c>
      <c r="C24" s="23" t="s">
        <v>45</v>
      </c>
      <c r="D24" s="21"/>
      <c r="E24" s="39">
        <f>+'[1]CT-Ministry with Poor'!D50</f>
        <v>5000</v>
      </c>
      <c r="F24" s="21"/>
      <c r="G24" s="39">
        <f>+'[1]CT-Ministry with Poor'!F50</f>
        <v>5000</v>
      </c>
      <c r="H24" s="21"/>
      <c r="I24" s="39">
        <f>+'[1]CT-Ministry with Poor'!H50</f>
        <v>5000</v>
      </c>
      <c r="J24" s="21"/>
      <c r="K24" s="21"/>
      <c r="L24" s="39">
        <f>+'[1]CT-Ministry with Poor'!K50</f>
        <v>1666.6666666666667</v>
      </c>
      <c r="N24" s="39">
        <f>+'[1]CT-Ministry with Poor'!M50</f>
        <v>1666.66</v>
      </c>
      <c r="P24" s="39">
        <f>+'[1]CT-Ministry with Poor'!O50</f>
        <v>0.006666666666660603</v>
      </c>
      <c r="R24" s="39">
        <f>+'[1]CT-Ministry with Poor'!Q50</f>
        <v>1667</v>
      </c>
    </row>
    <row r="25" spans="1:18" ht="13.5">
      <c r="A25" s="33">
        <v>7</v>
      </c>
      <c r="B25" s="33">
        <v>4022</v>
      </c>
      <c r="C25" s="23" t="s">
        <v>46</v>
      </c>
      <c r="D25" s="21"/>
      <c r="E25" s="39">
        <f>+'[1]CT-Ministry with Poor'!D54</f>
        <v>5000</v>
      </c>
      <c r="F25" s="21"/>
      <c r="G25" s="39">
        <f>+'[1]CT-Ministry with Poor'!F54</f>
        <v>5000</v>
      </c>
      <c r="H25" s="21"/>
      <c r="I25" s="39">
        <f>+'[1]CT-Ministry with Poor'!H54</f>
        <v>5000</v>
      </c>
      <c r="J25" s="21"/>
      <c r="K25" s="21"/>
      <c r="L25" s="39">
        <f>+'[1]CT-Ministry with Poor'!K54</f>
        <v>1666.6666666666667</v>
      </c>
      <c r="M25" s="15"/>
      <c r="N25" s="39">
        <f>+'[1]CT-Ministry with Poor'!M54</f>
        <v>1666.66</v>
      </c>
      <c r="O25" s="15"/>
      <c r="P25" s="39">
        <f>+'[1]CT-Ministry with Poor'!O54</f>
        <v>0.006666666666660603</v>
      </c>
      <c r="Q25" s="15"/>
      <c r="R25" s="39">
        <f>+'[1]CT-Ministry with Poor'!Q54</f>
        <v>1667</v>
      </c>
    </row>
    <row r="26" spans="1:18" ht="13.5">
      <c r="A26" s="33">
        <v>7</v>
      </c>
      <c r="B26" s="33">
        <v>4030</v>
      </c>
      <c r="C26" s="23" t="s">
        <v>47</v>
      </c>
      <c r="D26" s="21"/>
      <c r="E26" s="39">
        <f>+'[1]CT-Ministry with Poor'!D61</f>
        <v>28069.84</v>
      </c>
      <c r="F26" s="21"/>
      <c r="G26" s="39">
        <f>+'[1]CT-Ministry with Poor'!F61</f>
        <v>43681</v>
      </c>
      <c r="H26" s="21"/>
      <c r="I26" s="39">
        <f>+'[1]CT-Ministry with Poor'!H61</f>
        <v>25000</v>
      </c>
      <c r="J26" s="21"/>
      <c r="K26" s="21"/>
      <c r="L26" s="39">
        <f>+'[1]CT-Ministry with Poor'!K61</f>
        <v>8333.333333333334</v>
      </c>
      <c r="M26" s="15"/>
      <c r="N26" s="39">
        <f>+'[1]CT-Ministry with Poor'!M61</f>
        <v>6786.06</v>
      </c>
      <c r="O26" s="15"/>
      <c r="P26" s="39">
        <f>+'[1]CT-Ministry with Poor'!O61</f>
        <v>1547.2733333333335</v>
      </c>
      <c r="Q26" s="15"/>
      <c r="R26" s="39">
        <f>+'[1]CT-Ministry with Poor'!Q61</f>
        <v>8400</v>
      </c>
    </row>
    <row r="27" spans="1:18" ht="13.5">
      <c r="A27" s="33">
        <v>7</v>
      </c>
      <c r="B27" s="33">
        <v>4030</v>
      </c>
      <c r="C27" s="23" t="s">
        <v>48</v>
      </c>
      <c r="D27" s="21"/>
      <c r="E27" s="39">
        <f>+'[1]CT-Ministry with Poor'!D57</f>
        <v>-12465</v>
      </c>
      <c r="F27" s="21"/>
      <c r="G27" s="39">
        <f>+'[1]CT-Ministry with Poor'!F57</f>
        <v>-12680</v>
      </c>
      <c r="H27" s="21"/>
      <c r="I27" s="39">
        <f>+'[1]CT-Ministry with Poor'!H57</f>
        <v>-10000</v>
      </c>
      <c r="J27" s="21"/>
      <c r="K27" s="21"/>
      <c r="L27" s="39">
        <f>+'[1]CT-Ministry with Poor'!K57</f>
        <v>-3333.3333333333335</v>
      </c>
      <c r="M27" s="15"/>
      <c r="N27" s="39">
        <f>+'[1]CT-Ministry with Poor'!M57</f>
        <v>-4800</v>
      </c>
      <c r="O27" s="15"/>
      <c r="P27" s="39">
        <f>+'[1]CT-Ministry with Poor'!O57</f>
        <v>1466.6666666666665</v>
      </c>
      <c r="Q27" s="15"/>
      <c r="R27" s="39">
        <f>+'[1]CT-Ministry with Poor'!Q57</f>
        <v>-6000</v>
      </c>
    </row>
    <row r="28" spans="1:18" ht="13.5">
      <c r="A28" s="33">
        <v>7</v>
      </c>
      <c r="B28" s="33">
        <v>4035</v>
      </c>
      <c r="C28" s="23" t="s">
        <v>49</v>
      </c>
      <c r="D28" s="21"/>
      <c r="E28" s="39">
        <f>+'[1]CT-Ministry with Poor'!D65</f>
        <v>989.14</v>
      </c>
      <c r="F28" s="21"/>
      <c r="G28" s="39">
        <f>+'[1]CT-Ministry with Poor'!F65</f>
        <v>2937</v>
      </c>
      <c r="H28" s="21"/>
      <c r="I28" s="39">
        <f>+'[1]CT-Ministry with Poor'!H65</f>
        <v>850</v>
      </c>
      <c r="J28" s="21"/>
      <c r="K28" s="21"/>
      <c r="L28" s="39">
        <f>+'[1]CT-Ministry with Poor'!K65</f>
        <v>283.3333333333333</v>
      </c>
      <c r="M28" s="15"/>
      <c r="N28" s="39">
        <f>+'[1]CT-Ministry with Poor'!M65</f>
        <v>341.18</v>
      </c>
      <c r="O28" s="15"/>
      <c r="P28" s="39">
        <f>+'[1]CT-Ministry with Poor'!O65</f>
        <v>-57.84666666666669</v>
      </c>
      <c r="Q28" s="15"/>
      <c r="R28" s="39">
        <f>+'[1]CT-Ministry with Poor'!Q65</f>
        <v>226</v>
      </c>
    </row>
    <row r="29" spans="1:18" ht="13.5" hidden="1">
      <c r="A29" s="33">
        <v>7</v>
      </c>
      <c r="B29" s="33">
        <v>4050</v>
      </c>
      <c r="C29" s="23" t="s">
        <v>50</v>
      </c>
      <c r="D29" s="21"/>
      <c r="E29" s="39">
        <f>+'[1]CT-Ministry with Poor'!D69</f>
        <v>0</v>
      </c>
      <c r="F29" s="21"/>
      <c r="G29" s="39">
        <f>+'[1]CT-Ministry with Poor'!F69</f>
        <v>0</v>
      </c>
      <c r="H29" s="21"/>
      <c r="I29" s="39">
        <f>+'[1]CT-Ministry with Poor'!H69</f>
        <v>0</v>
      </c>
      <c r="J29" s="21"/>
      <c r="K29" s="21"/>
      <c r="L29" s="39">
        <f>+'[1]CT-Ministry with Poor'!K69</f>
        <v>0</v>
      </c>
      <c r="M29" s="15"/>
      <c r="N29" s="39">
        <f>+'[1]CT-Ministry with Poor'!M69</f>
        <v>0</v>
      </c>
      <c r="O29" s="15"/>
      <c r="P29" s="39">
        <f>+'[1]CT-Ministry with Poor'!O69</f>
        <v>0</v>
      </c>
      <c r="Q29" s="15"/>
      <c r="R29" s="39">
        <f>+'[1]CT-Ministry with Poor'!Q69</f>
        <v>0</v>
      </c>
    </row>
    <row r="30" spans="1:18" ht="13.5" hidden="1">
      <c r="A30" s="33">
        <v>7</v>
      </c>
      <c r="B30" s="33">
        <v>4051</v>
      </c>
      <c r="C30" s="23" t="s">
        <v>51</v>
      </c>
      <c r="D30" s="21"/>
      <c r="E30" s="39">
        <f>+'[1]CT-Ministry with Poor'!D73</f>
        <v>0</v>
      </c>
      <c r="F30" s="21"/>
      <c r="G30" s="39">
        <f>+'[1]CT-Ministry with Poor'!F73</f>
        <v>0</v>
      </c>
      <c r="H30" s="21"/>
      <c r="I30" s="39">
        <f>+'[1]CT-Ministry with Poor'!H73</f>
        <v>0</v>
      </c>
      <c r="J30" s="21"/>
      <c r="K30" s="21"/>
      <c r="L30" s="39">
        <f>+'[1]CT-Ministry with Poor'!K73</f>
        <v>0</v>
      </c>
      <c r="M30" s="15"/>
      <c r="N30" s="39">
        <f>+'[1]CT-Ministry with Poor'!M73</f>
        <v>0</v>
      </c>
      <c r="O30" s="15"/>
      <c r="P30" s="39">
        <f>+'[1]CT-Ministry with Poor'!O73</f>
        <v>0</v>
      </c>
      <c r="Q30" s="15"/>
      <c r="R30" s="39">
        <f>+'[1]CT-Ministry with Poor'!Q73</f>
        <v>0</v>
      </c>
    </row>
    <row r="31" spans="1:18" ht="13.5">
      <c r="A31" s="33">
        <v>7</v>
      </c>
      <c r="B31" s="33">
        <v>4052</v>
      </c>
      <c r="C31" s="23" t="s">
        <v>52</v>
      </c>
      <c r="D31" s="21"/>
      <c r="E31" s="39">
        <f>+'[1]CT-Ministry with Poor'!D77</f>
        <v>2000</v>
      </c>
      <c r="F31" s="21"/>
      <c r="G31" s="39">
        <f>+'[1]CT-Ministry with Poor'!F77</f>
        <v>2500</v>
      </c>
      <c r="H31" s="21"/>
      <c r="I31" s="39">
        <f>+'[1]CT-Ministry with Poor'!H77</f>
        <v>4000</v>
      </c>
      <c r="J31" s="21"/>
      <c r="K31" s="21"/>
      <c r="L31" s="39">
        <f>+'[1]CT-Ministry with Poor'!K77</f>
        <v>1333.3333333333333</v>
      </c>
      <c r="M31" s="15"/>
      <c r="N31" s="39">
        <f>+'[1]CT-Ministry with Poor'!M77</f>
        <v>1333.33</v>
      </c>
      <c r="O31" s="15"/>
      <c r="P31" s="39">
        <f>+'[1]CT-Ministry with Poor'!O77</f>
        <v>0.0033333333333303017</v>
      </c>
      <c r="Q31" s="15"/>
      <c r="R31" s="39">
        <f>+'[1]CT-Ministry with Poor'!Q77</f>
        <v>833</v>
      </c>
    </row>
    <row r="32" spans="1:18" ht="13.5">
      <c r="A32" s="33">
        <v>7</v>
      </c>
      <c r="B32" s="33">
        <v>4053</v>
      </c>
      <c r="C32" s="23" t="s">
        <v>53</v>
      </c>
      <c r="D32" s="21"/>
      <c r="E32" s="39">
        <f>+'[1]CT-Ministry with Poor'!D81</f>
        <v>500</v>
      </c>
      <c r="F32" s="21"/>
      <c r="G32" s="39">
        <f>+'[1]CT-Ministry with Poor'!F81</f>
        <v>500</v>
      </c>
      <c r="H32" s="21"/>
      <c r="I32" s="39">
        <f>+'[1]CT-Ministry with Poor'!H81</f>
        <v>500</v>
      </c>
      <c r="J32" s="21"/>
      <c r="K32" s="21"/>
      <c r="L32" s="39">
        <f>+'[1]CT-Ministry with Poor'!K81</f>
        <v>166.66666666666666</v>
      </c>
      <c r="M32" s="15"/>
      <c r="N32" s="39">
        <f>+'[1]CT-Ministry with Poor'!M81</f>
        <v>166.66</v>
      </c>
      <c r="O32" s="15"/>
      <c r="P32" s="39">
        <f>+'[1]CT-Ministry with Poor'!O81</f>
        <v>0.006666666666660603</v>
      </c>
      <c r="Q32" s="15"/>
      <c r="R32" s="39">
        <f>+'[1]CT-Ministry with Poor'!Q81</f>
        <v>167</v>
      </c>
    </row>
    <row r="33" spans="1:18" ht="13.5">
      <c r="A33" s="33">
        <v>7</v>
      </c>
      <c r="B33" s="33"/>
      <c r="C33" s="13" t="s">
        <v>38</v>
      </c>
      <c r="D33" s="21"/>
      <c r="E33" s="40">
        <f>SUM(E18:E32)</f>
        <v>40035.759999999995</v>
      </c>
      <c r="F33" s="21"/>
      <c r="G33" s="40">
        <f>SUM(G18:G32)</f>
        <v>124611</v>
      </c>
      <c r="H33" s="21"/>
      <c r="I33" s="40">
        <f>SUM(I18:I32)</f>
        <v>106575</v>
      </c>
      <c r="J33" s="21"/>
      <c r="K33" s="21"/>
      <c r="L33" s="40">
        <f>SUM(L18:L32)</f>
        <v>35525.00000000001</v>
      </c>
      <c r="M33" s="15"/>
      <c r="N33" s="40">
        <f>SUM(N18:N32)</f>
        <v>18958.710000000003</v>
      </c>
      <c r="O33" s="15"/>
      <c r="P33" s="40">
        <f>SUM(P18:P32)</f>
        <v>16566.29</v>
      </c>
      <c r="Q33" s="15"/>
      <c r="R33" s="40">
        <f>SUM(R18:R32)</f>
        <v>10038</v>
      </c>
    </row>
    <row r="34" spans="2:17" ht="13.5">
      <c r="B34" s="33"/>
      <c r="C34" s="23"/>
      <c r="D34" s="21"/>
      <c r="F34" s="21"/>
      <c r="H34" s="21"/>
      <c r="J34" s="21"/>
      <c r="K34" s="21"/>
      <c r="M34" s="15"/>
      <c r="O34" s="15"/>
      <c r="Q34" s="15"/>
    </row>
    <row r="35" spans="3:17" ht="13.5">
      <c r="C35" s="20" t="s">
        <v>16</v>
      </c>
      <c r="D35" s="21"/>
      <c r="F35" s="21"/>
      <c r="H35" s="21"/>
      <c r="J35" s="21"/>
      <c r="K35" s="21"/>
      <c r="M35" s="15"/>
      <c r="O35" s="15"/>
      <c r="Q35" s="15"/>
    </row>
    <row r="36" spans="1:18" ht="13.5">
      <c r="A36" s="33">
        <v>8</v>
      </c>
      <c r="B36" s="33">
        <v>4033</v>
      </c>
      <c r="C36" s="23" t="s">
        <v>54</v>
      </c>
      <c r="D36" s="21"/>
      <c r="E36" s="39">
        <f>+'[1]CT-Global Health'!D10</f>
        <v>5344</v>
      </c>
      <c r="F36" s="21"/>
      <c r="G36" s="39">
        <f>+'[1]CT-Global Health'!F10</f>
        <v>4398</v>
      </c>
      <c r="H36" s="21"/>
      <c r="I36" s="39">
        <f>+'[1]CT-Global Health'!H10</f>
        <v>11270</v>
      </c>
      <c r="J36" s="21"/>
      <c r="K36" s="21"/>
      <c r="L36" s="39">
        <f>+'[1]CT-Global Health'!K10</f>
        <v>3756.6666666666665</v>
      </c>
      <c r="M36" s="15"/>
      <c r="N36" s="39">
        <f>+'[1]CT-Global Health'!M10</f>
        <v>1036</v>
      </c>
      <c r="O36" s="15"/>
      <c r="P36" s="39">
        <f>+'[1]CT-Global Health'!O10</f>
        <v>2720.6666666666665</v>
      </c>
      <c r="Q36" s="15"/>
      <c r="R36" s="39">
        <f>+'[1]CT-Global Health'!Q10</f>
        <v>366</v>
      </c>
    </row>
    <row r="37" spans="1:18" ht="13.5">
      <c r="A37" s="33">
        <v>8</v>
      </c>
      <c r="B37" s="33">
        <v>4034</v>
      </c>
      <c r="C37" s="23" t="s">
        <v>55</v>
      </c>
      <c r="D37" s="21"/>
      <c r="E37" s="39">
        <f>SUM('[1]CT-Global Health'!D13)</f>
        <v>0</v>
      </c>
      <c r="F37" s="21"/>
      <c r="G37" s="39">
        <f>SUM('[1]CT-Global Health'!F13)</f>
        <v>0</v>
      </c>
      <c r="H37" s="21"/>
      <c r="I37" s="39">
        <f>SUM('[1]CT-Global Health'!H13)</f>
        <v>1500</v>
      </c>
      <c r="J37" s="21"/>
      <c r="K37" s="21"/>
      <c r="L37" s="39">
        <f>SUM('[1]CT-Global Health'!K13)</f>
        <v>500</v>
      </c>
      <c r="M37" s="15"/>
      <c r="N37" s="39">
        <f>SUM('[1]CT-Global Health'!M13)</f>
        <v>150</v>
      </c>
      <c r="O37" s="15"/>
      <c r="P37" s="39">
        <f>SUM('[1]CT-Global Health'!O13)</f>
        <v>350</v>
      </c>
      <c r="Q37" s="15"/>
      <c r="R37" s="39">
        <f>SUM('[1]CT-Global Health'!Q13)</f>
        <v>0</v>
      </c>
    </row>
    <row r="38" spans="1:18" ht="13.5">
      <c r="A38" s="33">
        <v>8</v>
      </c>
      <c r="B38" s="33"/>
      <c r="C38" s="13" t="s">
        <v>38</v>
      </c>
      <c r="D38" s="21"/>
      <c r="E38" s="40">
        <f>SUM(E36:E37)</f>
        <v>5344</v>
      </c>
      <c r="F38" s="21"/>
      <c r="G38" s="40">
        <f>SUM(G36:G37)</f>
        <v>4398</v>
      </c>
      <c r="H38" s="21"/>
      <c r="I38" s="40">
        <f>SUM(I36:I37)</f>
        <v>12770</v>
      </c>
      <c r="J38" s="21"/>
      <c r="K38" s="21"/>
      <c r="L38" s="40">
        <f>SUM(L36:L37)</f>
        <v>4256.666666666666</v>
      </c>
      <c r="M38" s="15"/>
      <c r="N38" s="40">
        <f>SUM(N36:N37)</f>
        <v>1186</v>
      </c>
      <c r="O38" s="15"/>
      <c r="P38" s="40">
        <f>SUM(P36:P37)</f>
        <v>3070.6666666666665</v>
      </c>
      <c r="Q38" s="15"/>
      <c r="R38" s="40">
        <f>SUM(R36:R37)</f>
        <v>366</v>
      </c>
    </row>
    <row r="39" spans="3:17" ht="15">
      <c r="C39" s="26"/>
      <c r="D39" s="21"/>
      <c r="F39" s="21"/>
      <c r="H39" s="21"/>
      <c r="J39" s="21"/>
      <c r="K39" s="21"/>
      <c r="M39" s="15"/>
      <c r="O39" s="15"/>
      <c r="Q39" s="15"/>
    </row>
    <row r="40" spans="3:17" ht="13.5">
      <c r="C40" s="22" t="s">
        <v>17</v>
      </c>
      <c r="D40" s="21"/>
      <c r="F40" s="24"/>
      <c r="H40" s="24"/>
      <c r="J40" s="24"/>
      <c r="K40" s="24"/>
      <c r="M40" s="15"/>
      <c r="O40" s="15"/>
      <c r="Q40" s="15"/>
    </row>
    <row r="41" spans="1:18" ht="13.5">
      <c r="A41" s="33">
        <v>9</v>
      </c>
      <c r="B41" s="33">
        <v>3001</v>
      </c>
      <c r="C41" s="23" t="s">
        <v>56</v>
      </c>
      <c r="D41" s="15"/>
      <c r="E41" s="41">
        <f>+'[1]CT-DPL'!D11</f>
        <v>210000</v>
      </c>
      <c r="F41" s="21"/>
      <c r="G41" s="41">
        <f>+'[1]CT-DPL'!F11</f>
        <v>237000</v>
      </c>
      <c r="H41" s="21"/>
      <c r="I41" s="41">
        <f>+'[1]CT-DPL'!H11</f>
        <v>237000</v>
      </c>
      <c r="J41" s="21"/>
      <c r="K41" s="21"/>
      <c r="L41" s="41">
        <f>+'[1]CT-DPL'!K11</f>
        <v>79000</v>
      </c>
      <c r="M41" s="15"/>
      <c r="N41" s="41">
        <f>+'[1]CT-DPL'!M11</f>
        <v>79000</v>
      </c>
      <c r="O41" s="15"/>
      <c r="P41" s="41">
        <f>+'[1]CT-DPL'!O11</f>
        <v>0</v>
      </c>
      <c r="Q41" s="15"/>
      <c r="R41" s="41">
        <f>+'[1]CT-DPL'!Q11</f>
        <v>79000</v>
      </c>
    </row>
    <row r="42" spans="1:18" ht="13.5">
      <c r="A42" s="33">
        <v>9</v>
      </c>
      <c r="B42" s="33">
        <v>3005</v>
      </c>
      <c r="C42" s="23" t="s">
        <v>57</v>
      </c>
      <c r="D42" s="15"/>
      <c r="E42" s="39">
        <f>+'[1]CT-DPL'!D15</f>
        <v>150</v>
      </c>
      <c r="F42" s="15"/>
      <c r="G42" s="39">
        <f>+'[1]CT-DPL'!F15</f>
        <v>0</v>
      </c>
      <c r="H42" s="15"/>
      <c r="I42" s="39">
        <f>+'[1]CT-DPL'!H15</f>
        <v>700</v>
      </c>
      <c r="J42" s="15"/>
      <c r="K42" s="15"/>
      <c r="L42" s="39">
        <f>+'[1]CT-DPL'!K15</f>
        <v>233.33333333333334</v>
      </c>
      <c r="M42" s="15"/>
      <c r="N42" s="39">
        <f>+'[1]CT-DPL'!M15</f>
        <v>0</v>
      </c>
      <c r="O42" s="15"/>
      <c r="P42" s="39">
        <f>+'[1]CT-DPL'!O15</f>
        <v>233.33333333333334</v>
      </c>
      <c r="Q42" s="15"/>
      <c r="R42" s="39">
        <f>+'[1]CT-DPL'!Q15</f>
        <v>0</v>
      </c>
    </row>
    <row r="43" spans="1:18" ht="13.5">
      <c r="A43" s="33">
        <v>9</v>
      </c>
      <c r="B43" s="33">
        <v>3040</v>
      </c>
      <c r="C43" s="23" t="s">
        <v>58</v>
      </c>
      <c r="D43" s="15"/>
      <c r="E43" s="39">
        <f>+'[1]CT-DPL'!D19</f>
        <v>225</v>
      </c>
      <c r="F43" s="15"/>
      <c r="G43" s="39">
        <f>+'[1]CT-DPL'!F19</f>
        <v>0</v>
      </c>
      <c r="H43" s="15"/>
      <c r="I43" s="39">
        <f>+'[1]CT-DPL'!H19</f>
        <v>2500</v>
      </c>
      <c r="J43" s="15"/>
      <c r="K43" s="15"/>
      <c r="L43" s="39">
        <f>+'[1]CT-DPL'!K19</f>
        <v>833.3333333333334</v>
      </c>
      <c r="M43" s="15"/>
      <c r="N43" s="39">
        <f>+'[1]CT-DPL'!M19</f>
        <v>0</v>
      </c>
      <c r="O43" s="15"/>
      <c r="P43" s="39">
        <f>+'[1]CT-DPL'!O19</f>
        <v>833.3333333333334</v>
      </c>
      <c r="Q43" s="15"/>
      <c r="R43" s="39">
        <f>+'[1]CT-DPL'!Q19</f>
        <v>0</v>
      </c>
    </row>
    <row r="44" spans="1:18" ht="13.5">
      <c r="A44" s="33">
        <v>9</v>
      </c>
      <c r="B44" s="33">
        <v>3050</v>
      </c>
      <c r="C44" s="23" t="s">
        <v>59</v>
      </c>
      <c r="D44" s="15"/>
      <c r="E44" s="39">
        <f>+'[1]CT-DPL'!D22</f>
        <v>5181.7</v>
      </c>
      <c r="F44" s="15"/>
      <c r="G44" s="39">
        <f>+'[1]CT-DPL'!F22</f>
        <v>0</v>
      </c>
      <c r="H44" s="15"/>
      <c r="I44" s="39">
        <f>+'[1]CT-DPL'!H22</f>
        <v>1500</v>
      </c>
      <c r="J44" s="15"/>
      <c r="K44" s="15"/>
      <c r="L44" s="39">
        <f>+'[1]CT-DPL'!K22</f>
        <v>500</v>
      </c>
      <c r="M44" s="15"/>
      <c r="N44" s="39">
        <f>+'[1]CT-DPL'!M22</f>
        <v>0</v>
      </c>
      <c r="O44" s="15"/>
      <c r="P44" s="39">
        <f>+'[1]CT-DPL'!O22</f>
        <v>500</v>
      </c>
      <c r="Q44" s="15"/>
      <c r="R44" s="39">
        <f>+'[1]CT-DPL'!Q22</f>
        <v>0</v>
      </c>
    </row>
    <row r="45" spans="1:18" ht="13.5">
      <c r="A45" s="33">
        <v>9</v>
      </c>
      <c r="B45" s="33">
        <v>4037</v>
      </c>
      <c r="C45" s="23" t="s">
        <v>60</v>
      </c>
      <c r="D45" s="15"/>
      <c r="E45" s="39">
        <f>SUM('[1]CT-DPL'!D24)</f>
        <v>89.28</v>
      </c>
      <c r="F45" s="15"/>
      <c r="G45" s="39">
        <f>SUM('[1]CT-DPL'!F24)</f>
        <v>0</v>
      </c>
      <c r="H45" s="15"/>
      <c r="I45" s="39">
        <f>SUM('[1]CT-DPL'!H24)</f>
        <v>0</v>
      </c>
      <c r="J45" s="15"/>
      <c r="K45" s="15"/>
      <c r="L45" s="39">
        <f>SUM('[1]CT-DPL'!K24)</f>
        <v>0</v>
      </c>
      <c r="M45" s="15"/>
      <c r="N45" s="39">
        <f>SUM('[1]CT-DPL'!M24)</f>
        <v>0</v>
      </c>
      <c r="O45" s="15"/>
      <c r="P45" s="39">
        <f>SUM('[1]CT-DPL'!O24)</f>
        <v>0</v>
      </c>
      <c r="Q45" s="15"/>
      <c r="R45" s="39">
        <f>SUM('[1]CT-DPL'!Q24)</f>
        <v>0</v>
      </c>
    </row>
    <row r="46" spans="1:18" ht="13.5">
      <c r="A46" s="33">
        <v>9</v>
      </c>
      <c r="B46" s="33">
        <v>3060</v>
      </c>
      <c r="C46" s="23" t="s">
        <v>61</v>
      </c>
      <c r="D46" s="15"/>
      <c r="E46" s="39">
        <f>+'[1]CT-DPL'!D39</f>
        <v>38311.090000000004</v>
      </c>
      <c r="F46" s="39"/>
      <c r="G46" s="39">
        <f>+'[1]CT-DPL'!F39</f>
        <v>42644.16</v>
      </c>
      <c r="H46" s="39"/>
      <c r="I46" s="39">
        <f>+'[1]CT-DPL'!H39</f>
        <v>66728</v>
      </c>
      <c r="J46" s="39"/>
      <c r="K46" s="39"/>
      <c r="L46" s="39">
        <f>+'[1]CT-DPL'!K39</f>
        <v>22242.666666666664</v>
      </c>
      <c r="M46" s="15"/>
      <c r="N46" s="39">
        <f>+'[1]CT-DPL'!M39</f>
        <v>12127.94</v>
      </c>
      <c r="O46" s="15"/>
      <c r="P46" s="39">
        <f>+'[1]CT-DPL'!O39</f>
        <v>10114.726666666667</v>
      </c>
      <c r="Q46" s="15"/>
      <c r="R46" s="39">
        <f>+'[1]CT-DPL'!Q39</f>
        <v>9730</v>
      </c>
    </row>
    <row r="47" spans="1:18" ht="13.5">
      <c r="A47" s="33">
        <v>9</v>
      </c>
      <c r="B47" s="33">
        <v>5020</v>
      </c>
      <c r="C47" s="23" t="s">
        <v>62</v>
      </c>
      <c r="D47" s="15"/>
      <c r="E47" s="39">
        <f>+'[1]CT-DPL'!D47</f>
        <v>3921.14</v>
      </c>
      <c r="F47" s="39"/>
      <c r="G47" s="39">
        <f>+'[1]CT-DPL'!F47</f>
        <v>3991</v>
      </c>
      <c r="H47" s="39"/>
      <c r="I47" s="39">
        <f>+'[1]CT-DPL'!H47</f>
        <v>6000</v>
      </c>
      <c r="J47" s="39"/>
      <c r="K47" s="39"/>
      <c r="L47" s="39">
        <f>+'[1]CT-DPL'!K47</f>
        <v>2000</v>
      </c>
      <c r="M47" s="15"/>
      <c r="N47" s="39">
        <f>+'[1]CT-DPL'!M47</f>
        <v>919.64</v>
      </c>
      <c r="O47" s="15"/>
      <c r="P47" s="39">
        <f>+'[1]CT-DPL'!O47</f>
        <v>1080.36</v>
      </c>
      <c r="Q47" s="15"/>
      <c r="R47" s="39">
        <f>+'[1]CT-DPL'!Q47</f>
        <v>1250</v>
      </c>
    </row>
    <row r="48" spans="1:18" ht="13.5">
      <c r="A48" s="33">
        <v>10</v>
      </c>
      <c r="B48" s="33">
        <v>5030</v>
      </c>
      <c r="C48" s="23" t="s">
        <v>63</v>
      </c>
      <c r="D48" s="15"/>
      <c r="E48" s="39">
        <f>+'[1]CT-DPL'!D56</f>
        <v>26729.78</v>
      </c>
      <c r="F48" s="39"/>
      <c r="G48" s="39">
        <f>+'[1]CT-DPL'!F56</f>
        <v>25725</v>
      </c>
      <c r="H48" s="39"/>
      <c r="I48" s="39">
        <f>+'[1]CT-DPL'!H56</f>
        <v>26250</v>
      </c>
      <c r="J48" s="39"/>
      <c r="K48" s="39"/>
      <c r="L48" s="39">
        <f>+'[1]CT-DPL'!K56</f>
        <v>8750</v>
      </c>
      <c r="M48" s="39"/>
      <c r="N48" s="39">
        <f>+'[1]CT-DPL'!M56</f>
        <v>12606.73</v>
      </c>
      <c r="O48" s="39"/>
      <c r="P48" s="39">
        <f>+'[1]CT-DPL'!O56</f>
        <v>-3856.73</v>
      </c>
      <c r="Q48" s="39"/>
      <c r="R48" s="39">
        <f>+'[1]CT-DPL'!Q56</f>
        <v>14322</v>
      </c>
    </row>
    <row r="49" spans="1:18" ht="13.5">
      <c r="A49" s="33">
        <v>10</v>
      </c>
      <c r="B49" s="33">
        <v>5032</v>
      </c>
      <c r="C49" s="1" t="s">
        <v>64</v>
      </c>
      <c r="D49" s="15"/>
      <c r="E49" s="39">
        <f>+'[1]CT-DPL'!D64</f>
        <v>14758.61</v>
      </c>
      <c r="F49" s="39"/>
      <c r="G49" s="39">
        <f>+'[1]CT-DPL'!F64</f>
        <v>12145</v>
      </c>
      <c r="H49" s="39"/>
      <c r="I49" s="39">
        <f>+'[1]CT-DPL'!H64</f>
        <v>18000</v>
      </c>
      <c r="J49" s="39"/>
      <c r="K49" s="39"/>
      <c r="L49" s="39">
        <f>+'[1]CT-DPL'!K64</f>
        <v>5999.999999999999</v>
      </c>
      <c r="M49" s="39"/>
      <c r="N49" s="39">
        <f>+'[1]CT-DPL'!M64</f>
        <v>6020</v>
      </c>
      <c r="O49" s="39"/>
      <c r="P49" s="39">
        <f>+'[1]CT-DPL'!O64</f>
        <v>-20.000000000000398</v>
      </c>
      <c r="Q49" s="39"/>
      <c r="R49" s="39">
        <f>+'[1]CT-DPL'!Q64</f>
        <v>2959</v>
      </c>
    </row>
    <row r="50" spans="1:18" ht="13.5">
      <c r="A50" s="33">
        <v>10</v>
      </c>
      <c r="B50" s="33">
        <v>5034</v>
      </c>
      <c r="C50" s="23" t="s">
        <v>65</v>
      </c>
      <c r="D50" s="13"/>
      <c r="E50" s="39">
        <f>+'[1]CT-DPL'!D75</f>
        <v>81005.64</v>
      </c>
      <c r="F50" s="39"/>
      <c r="G50" s="39">
        <f>+'[1]CT-DPL'!F75</f>
        <v>95462</v>
      </c>
      <c r="H50" s="39"/>
      <c r="I50" s="39">
        <f>+'[1]CT-DPL'!H75</f>
        <v>82800</v>
      </c>
      <c r="J50" s="39"/>
      <c r="K50" s="39"/>
      <c r="L50" s="39">
        <f>+'[1]CT-DPL'!K75</f>
        <v>27599.999999999996</v>
      </c>
      <c r="M50" s="39"/>
      <c r="N50" s="39">
        <f>+'[1]CT-DPL'!M75</f>
        <v>14577.5</v>
      </c>
      <c r="O50" s="39"/>
      <c r="P50" s="39">
        <f>+'[1]CT-DPL'!O75</f>
        <v>13022.5</v>
      </c>
      <c r="Q50" s="39"/>
      <c r="R50" s="39">
        <f>+'[1]CT-DPL'!Q75</f>
        <v>26112</v>
      </c>
    </row>
    <row r="51" spans="1:18" ht="13.5">
      <c r="A51" s="33">
        <v>11</v>
      </c>
      <c r="B51" s="33">
        <v>5034</v>
      </c>
      <c r="C51" s="23" t="s">
        <v>66</v>
      </c>
      <c r="D51" s="13"/>
      <c r="E51" s="39">
        <f>+'[1]CT-DPL'!D80</f>
        <v>-102221.51</v>
      </c>
      <c r="F51" s="39"/>
      <c r="G51" s="39">
        <f>+'[1]CT-DPL'!F80</f>
        <v>-118159</v>
      </c>
      <c r="H51" s="39"/>
      <c r="I51" s="39">
        <f>+'[1]CT-DPL'!H80</f>
        <v>-99312</v>
      </c>
      <c r="J51" s="39"/>
      <c r="K51" s="39"/>
      <c r="L51" s="39">
        <f>+'[1]CT-DPL'!K80</f>
        <v>-33104</v>
      </c>
      <c r="M51" s="39"/>
      <c r="N51" s="39">
        <f>+'[1]CT-DPL'!M80</f>
        <v>-33358</v>
      </c>
      <c r="O51" s="39"/>
      <c r="P51" s="39">
        <f>+'[1]CT-DPL'!O80</f>
        <v>254.00000000000136</v>
      </c>
      <c r="Q51" s="39"/>
      <c r="R51" s="39">
        <f>+'[1]CT-DPL'!Q80</f>
        <v>-35313</v>
      </c>
    </row>
    <row r="52" spans="1:18" ht="13.5">
      <c r="A52" s="33">
        <v>11</v>
      </c>
      <c r="B52" s="33">
        <v>5101</v>
      </c>
      <c r="C52" s="42" t="s">
        <v>67</v>
      </c>
      <c r="D52" s="13"/>
      <c r="E52" s="39">
        <f>+'[1]CT-DPL'!D102</f>
        <v>186494.30000000002</v>
      </c>
      <c r="F52" s="39"/>
      <c r="G52" s="39">
        <f>+'[1]CT-DPL'!F102</f>
        <v>105122.59000000001</v>
      </c>
      <c r="H52" s="39"/>
      <c r="I52" s="39">
        <f>+'[1]CT-DPL'!H102</f>
        <v>0</v>
      </c>
      <c r="J52" s="39"/>
      <c r="K52" s="39"/>
      <c r="L52" s="39">
        <f>+'[1]CT-DPL'!K102</f>
        <v>0</v>
      </c>
      <c r="M52" s="39"/>
      <c r="N52" s="39">
        <f>+'[1]CT-DPL'!M102</f>
        <v>0</v>
      </c>
      <c r="O52" s="39"/>
      <c r="P52" s="39">
        <f>+'[1]CT-DPL'!O102</f>
        <v>0</v>
      </c>
      <c r="Q52" s="39"/>
      <c r="R52" s="39">
        <f>+'[1]CT-DPL'!Q102</f>
        <v>67901.26999999999</v>
      </c>
    </row>
    <row r="53" spans="1:18" ht="13.5">
      <c r="A53" s="33">
        <v>12</v>
      </c>
      <c r="B53" s="33">
        <v>5102</v>
      </c>
      <c r="C53" s="42" t="s">
        <v>68</v>
      </c>
      <c r="D53" s="13"/>
      <c r="E53" s="39">
        <f>+'[1]CT-DPL'!D121</f>
        <v>167395.89000000007</v>
      </c>
      <c r="F53" s="39"/>
      <c r="G53" s="39">
        <f>+'[1]CT-DPL'!F121</f>
        <v>109299</v>
      </c>
      <c r="H53" s="39"/>
      <c r="I53" s="39">
        <f>+'[1]CT-DPL'!H121</f>
        <v>0</v>
      </c>
      <c r="J53" s="39"/>
      <c r="K53" s="39"/>
      <c r="L53" s="39">
        <f>+'[1]CT-DPL'!K121</f>
        <v>0</v>
      </c>
      <c r="M53" s="39"/>
      <c r="N53" s="39">
        <f>+'[1]CT-DPL'!M121</f>
        <v>0</v>
      </c>
      <c r="O53" s="39"/>
      <c r="P53" s="39">
        <f>+'[1]CT-DPL'!O121</f>
        <v>0</v>
      </c>
      <c r="Q53" s="39"/>
      <c r="R53" s="39">
        <f>+'[1]CT-DPL'!Q121</f>
        <v>52878</v>
      </c>
    </row>
    <row r="54" spans="1:18" ht="13.5">
      <c r="A54" s="33">
        <v>12</v>
      </c>
      <c r="B54" s="33">
        <v>5103</v>
      </c>
      <c r="C54" s="42" t="s">
        <v>69</v>
      </c>
      <c r="D54" s="13"/>
      <c r="E54" s="39">
        <f>+'[1]CT-DPL'!D139</f>
        <v>185376.03</v>
      </c>
      <c r="F54" s="39"/>
      <c r="G54" s="39">
        <f>+'[1]CT-DPL'!F139</f>
        <v>200645</v>
      </c>
      <c r="H54" s="39"/>
      <c r="I54" s="39">
        <f>+'[1]CT-DPL'!H139</f>
        <v>216025</v>
      </c>
      <c r="J54" s="39"/>
      <c r="K54" s="39"/>
      <c r="L54" s="39">
        <f>+'[1]CT-DPL'!K139</f>
        <v>72258.33333333333</v>
      </c>
      <c r="M54" s="39"/>
      <c r="N54" s="39">
        <f>+'[1]CT-DPL'!M139</f>
        <v>64584.729999999996</v>
      </c>
      <c r="O54" s="39"/>
      <c r="P54" s="39">
        <f>+'[1]CT-DPL'!O139</f>
        <v>7673.603333333334</v>
      </c>
      <c r="Q54" s="39"/>
      <c r="R54" s="39">
        <f>+'[1]CT-DPL'!Q139</f>
        <v>66652</v>
      </c>
    </row>
    <row r="55" spans="1:18" ht="13.5">
      <c r="A55" s="33">
        <v>13</v>
      </c>
      <c r="B55" s="33">
        <v>5104</v>
      </c>
      <c r="C55" s="42" t="s">
        <v>70</v>
      </c>
      <c r="D55" s="13"/>
      <c r="E55" s="39">
        <f>+'[1]CT-DPL'!D157</f>
        <v>189443.46000000002</v>
      </c>
      <c r="F55" s="39"/>
      <c r="G55" s="39">
        <f>+'[1]CT-DPL'!F157</f>
        <v>204183</v>
      </c>
      <c r="H55" s="39"/>
      <c r="I55" s="39">
        <f>+'[1]CT-DPL'!H157</f>
        <v>264342</v>
      </c>
      <c r="J55" s="39"/>
      <c r="K55" s="39"/>
      <c r="L55" s="39">
        <f>+'[1]CT-DPL'!K157</f>
        <v>90059.33333333334</v>
      </c>
      <c r="M55" s="39"/>
      <c r="N55" s="39">
        <f>+'[1]CT-DPL'!M157</f>
        <v>80174.26</v>
      </c>
      <c r="O55" s="39"/>
      <c r="P55" s="39">
        <f>+'[1]CT-DPL'!O157</f>
        <v>9885.073333333334</v>
      </c>
      <c r="Q55" s="39"/>
      <c r="R55" s="39">
        <f>+'[1]CT-DPL'!Q157</f>
        <v>58932</v>
      </c>
    </row>
    <row r="56" spans="1:18" ht="13.5">
      <c r="A56" s="33">
        <v>13</v>
      </c>
      <c r="B56" s="33">
        <v>5106</v>
      </c>
      <c r="C56" s="42" t="s">
        <v>71</v>
      </c>
      <c r="D56" s="13"/>
      <c r="E56" s="39">
        <f>+'[1]CT-DPL'!D176</f>
        <v>204406.56000000003</v>
      </c>
      <c r="F56" s="39"/>
      <c r="G56" s="39">
        <f>+'[1]CT-DPL'!F176</f>
        <v>227549</v>
      </c>
      <c r="H56" s="39"/>
      <c r="I56" s="39">
        <f>+'[1]CT-DPL'!H176</f>
        <v>243489</v>
      </c>
      <c r="J56" s="39"/>
      <c r="K56" s="39"/>
      <c r="L56" s="39">
        <f>+'[1]CT-DPL'!K176</f>
        <v>83329.66666666669</v>
      </c>
      <c r="M56" s="39"/>
      <c r="N56" s="39">
        <f>+'[1]CT-DPL'!M176</f>
        <v>80412.20999999999</v>
      </c>
      <c r="O56" s="39"/>
      <c r="P56" s="39">
        <f>+'[1]CT-DPL'!O176</f>
        <v>2917.4566666666697</v>
      </c>
      <c r="Q56" s="39"/>
      <c r="R56" s="39">
        <f>+'[1]CT-DPL'!Q176</f>
        <v>76995</v>
      </c>
    </row>
    <row r="57" spans="1:18" ht="13.5">
      <c r="A57" s="33">
        <v>14</v>
      </c>
      <c r="B57" s="33">
        <v>5107</v>
      </c>
      <c r="C57" s="42" t="s">
        <v>72</v>
      </c>
      <c r="D57" s="13"/>
      <c r="E57" s="39">
        <f>+'[1]CT-DPL'!D194</f>
        <v>199267.27000000002</v>
      </c>
      <c r="F57" s="39"/>
      <c r="G57" s="39">
        <f>+'[1]CT-DPL'!F194</f>
        <v>217475</v>
      </c>
      <c r="H57" s="39"/>
      <c r="I57" s="39">
        <f>+'[1]CT-DPL'!H194</f>
        <v>229078</v>
      </c>
      <c r="J57" s="39"/>
      <c r="K57" s="39"/>
      <c r="L57" s="39">
        <f>+'[1]CT-DPL'!K194</f>
        <v>79526</v>
      </c>
      <c r="M57" s="39"/>
      <c r="N57" s="39">
        <f>+'[1]CT-DPL'!M194</f>
        <v>72910.76</v>
      </c>
      <c r="O57" s="39"/>
      <c r="P57" s="39">
        <f>+'[1]CT-DPL'!O194</f>
        <v>6615.240000000001</v>
      </c>
      <c r="Q57" s="39"/>
      <c r="R57" s="39">
        <f>+'[1]CT-DPL'!Q194</f>
        <v>73149</v>
      </c>
    </row>
    <row r="58" spans="1:18" ht="13.5">
      <c r="A58" s="33">
        <v>14</v>
      </c>
      <c r="B58" s="33">
        <v>5110</v>
      </c>
      <c r="C58" s="42" t="s">
        <v>73</v>
      </c>
      <c r="D58" s="13"/>
      <c r="E58" s="39">
        <f>+'[1]CT-DPL'!D200</f>
        <v>104490</v>
      </c>
      <c r="F58" s="39"/>
      <c r="G58" s="39">
        <f>+'[1]CT-DPL'!F200</f>
        <v>99774</v>
      </c>
      <c r="H58" s="39"/>
      <c r="I58" s="39">
        <f>+'[1]CT-DPL'!H200</f>
        <v>100000</v>
      </c>
      <c r="J58" s="39"/>
      <c r="K58" s="39"/>
      <c r="L58" s="39">
        <f>+'[1]CT-DPL'!K200</f>
        <v>33333.333333333336</v>
      </c>
      <c r="M58" s="39"/>
      <c r="N58" s="39">
        <f>+'[1]CT-DPL'!M200</f>
        <v>26020</v>
      </c>
      <c r="O58" s="39"/>
      <c r="P58" s="39">
        <f>+'[1]CT-DPL'!O200</f>
        <v>7313.333333333336</v>
      </c>
      <c r="Q58" s="39"/>
      <c r="R58" s="39">
        <f>+'[1]CT-DPL'!Q200</f>
        <v>28056</v>
      </c>
    </row>
    <row r="59" spans="1:18" ht="13.5">
      <c r="A59" s="33">
        <v>14</v>
      </c>
      <c r="B59" s="33"/>
      <c r="C59" s="43" t="s">
        <v>74</v>
      </c>
      <c r="D59" s="15"/>
      <c r="E59" s="39">
        <f>+'[1]CT-DPL'!D202</f>
        <v>1236873.5100000002</v>
      </c>
      <c r="F59" s="39"/>
      <c r="G59" s="39">
        <f>+'[1]CT-DPL'!F202</f>
        <v>1164047.59</v>
      </c>
      <c r="H59" s="24"/>
      <c r="I59" s="39">
        <f>+'[1]CT-DPL'!H202</f>
        <v>1052934</v>
      </c>
      <c r="J59" s="24"/>
      <c r="K59" s="24"/>
      <c r="L59" s="39">
        <f>+'[1]CT-DPL'!K202</f>
        <v>358506.6666666667</v>
      </c>
      <c r="M59" s="39"/>
      <c r="N59" s="39">
        <f>+'[1]CT-DPL'!M202</f>
        <v>324101.95999999996</v>
      </c>
      <c r="O59" s="39"/>
      <c r="P59" s="39">
        <f>+'[1]CT-DPL'!O202</f>
        <v>34404.70666666667</v>
      </c>
      <c r="Q59" s="39"/>
      <c r="R59" s="39">
        <f>+'[1]CT-DPL'!Q202</f>
        <v>424563.27</v>
      </c>
    </row>
    <row r="60" spans="1:18" ht="13.5">
      <c r="A60" s="33">
        <v>14</v>
      </c>
      <c r="B60" s="33">
        <v>5310</v>
      </c>
      <c r="C60" s="42" t="s">
        <v>75</v>
      </c>
      <c r="D60" s="15"/>
      <c r="E60" s="39">
        <f>+'[1]CT-DPL'!D206</f>
        <v>0</v>
      </c>
      <c r="F60" s="39"/>
      <c r="G60" s="39">
        <f>+'[1]CT-DPL'!F206</f>
        <v>0</v>
      </c>
      <c r="H60" s="39"/>
      <c r="I60" s="39">
        <f>+'[1]CT-DPL'!H206</f>
        <v>2000</v>
      </c>
      <c r="J60" s="39"/>
      <c r="K60" s="39"/>
      <c r="L60" s="39">
        <f>+'[1]CT-DPL'!K206</f>
        <v>666.6666666666666</v>
      </c>
      <c r="M60" s="39"/>
      <c r="N60" s="39">
        <f>+'[1]CT-DPL'!M206</f>
        <v>0</v>
      </c>
      <c r="O60" s="39"/>
      <c r="P60" s="39">
        <f>+'[1]CT-DPL'!O206</f>
        <v>666.6666666666666</v>
      </c>
      <c r="Q60" s="39"/>
      <c r="R60" s="39">
        <f>+'[1]CT-DPL'!Q206</f>
        <v>0</v>
      </c>
    </row>
    <row r="61" spans="1:18" ht="13.5">
      <c r="A61" s="33">
        <v>14</v>
      </c>
      <c r="B61" s="33">
        <v>5311</v>
      </c>
      <c r="C61" s="42" t="s">
        <v>76</v>
      </c>
      <c r="D61" s="15"/>
      <c r="E61" s="39">
        <f>SUM('[1]CT-DPL'!D209)</f>
        <v>9000</v>
      </c>
      <c r="F61" s="39"/>
      <c r="G61" s="39">
        <f>SUM('[1]CT-DPL'!F209)</f>
        <v>13000</v>
      </c>
      <c r="H61" s="39"/>
      <c r="I61" s="39">
        <f>SUM('[1]CT-DPL'!H209)</f>
        <v>10000</v>
      </c>
      <c r="J61" s="39"/>
      <c r="K61" s="39"/>
      <c r="L61" s="39">
        <f>SUM('[1]CT-DPL'!K209)</f>
        <v>3333.3333333333335</v>
      </c>
      <c r="M61" s="39"/>
      <c r="N61" s="39">
        <f>SUM('[1]CT-DPL'!M209)</f>
        <v>0</v>
      </c>
      <c r="O61" s="39"/>
      <c r="P61" s="39">
        <f>SUM('[1]CT-DPL'!O209)</f>
        <v>3333.3333333333335</v>
      </c>
      <c r="Q61" s="39"/>
      <c r="R61" s="39">
        <f>SUM('[1]CT-DPL'!Q209)</f>
        <v>6500</v>
      </c>
    </row>
    <row r="62" spans="3:18" ht="13.5">
      <c r="C62" s="20" t="s">
        <v>77</v>
      </c>
      <c r="D62" s="15"/>
      <c r="E62" s="40">
        <f>SUM(E41:E51)+E59+E60+E61</f>
        <v>1524024.2400000002</v>
      </c>
      <c r="F62" s="40"/>
      <c r="G62" s="40">
        <f>SUM(G41:G51)+G59+G60+G61</f>
        <v>1475855.75</v>
      </c>
      <c r="H62" s="40"/>
      <c r="I62" s="40">
        <f>SUM(I41:I51)+I59+I60+I61</f>
        <v>1407100</v>
      </c>
      <c r="J62" s="40"/>
      <c r="K62" s="40"/>
      <c r="L62" s="40">
        <f>SUM(L41:L51)+L59+L60+L61</f>
        <v>476562</v>
      </c>
      <c r="M62" s="40">
        <f>SUM(M41:M51)+M59+M60</f>
        <v>0</v>
      </c>
      <c r="N62" s="40">
        <f>SUM(N41:N51)+N59+N60+N61</f>
        <v>415995.76999999996</v>
      </c>
      <c r="O62" s="40">
        <f>SUM(O41:O51)+O59+O60</f>
        <v>0</v>
      </c>
      <c r="P62" s="40">
        <f>SUM(P41:P51)+P59+P60+P61</f>
        <v>60566.23000000001</v>
      </c>
      <c r="Q62" s="40">
        <f>SUM(Q41:Q51)+Q59+Q60</f>
        <v>0</v>
      </c>
      <c r="R62" s="40">
        <f>SUM(R41:R51)+R59+R60+R61</f>
        <v>529123.27</v>
      </c>
    </row>
    <row r="63" spans="3:18" ht="13.5">
      <c r="C63" s="20"/>
      <c r="D63" s="15"/>
      <c r="E63" s="24"/>
      <c r="F63" s="24"/>
      <c r="G63" s="24"/>
      <c r="H63" s="24"/>
      <c r="I63" s="24"/>
      <c r="J63" s="24"/>
      <c r="K63" s="24"/>
      <c r="L63" s="24"/>
      <c r="M63" s="39"/>
      <c r="N63" s="24"/>
      <c r="O63" s="39"/>
      <c r="P63" s="24"/>
      <c r="Q63" s="39"/>
      <c r="R63" s="24"/>
    </row>
    <row r="64" spans="1:18" ht="13.5">
      <c r="A64" s="33">
        <v>15</v>
      </c>
      <c r="C64" s="22" t="s">
        <v>78</v>
      </c>
      <c r="D64" s="15"/>
      <c r="E64" s="39"/>
      <c r="F64" s="15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3.5">
      <c r="A65" s="33">
        <v>15</v>
      </c>
      <c r="B65" s="33">
        <v>6001</v>
      </c>
      <c r="C65" s="23" t="s">
        <v>79</v>
      </c>
      <c r="D65" s="15"/>
      <c r="E65" s="39">
        <f>+'[1]Admin'!D15</f>
        <v>-296388.3</v>
      </c>
      <c r="F65" s="39"/>
      <c r="G65" s="39">
        <f>+'[1]Admin'!F15</f>
        <v>-306270</v>
      </c>
      <c r="H65" s="39"/>
      <c r="I65" s="39">
        <f>+'[1]Admin'!H15</f>
        <v>-308500</v>
      </c>
      <c r="J65" s="39"/>
      <c r="K65" s="39"/>
      <c r="L65" s="39">
        <f>+'[1]Admin'!K15</f>
        <v>-102833.33333333333</v>
      </c>
      <c r="N65" s="39">
        <f>+'[1]Admin'!M15</f>
        <v>-100807.11333333333</v>
      </c>
      <c r="O65" s="39"/>
      <c r="P65" s="39">
        <f>+'[1]Admin'!O15</f>
        <v>-2026.22</v>
      </c>
      <c r="Q65" s="39"/>
      <c r="R65" s="39">
        <f>+'[1]Admin'!Q15</f>
        <v>-101728</v>
      </c>
    </row>
    <row r="66" spans="1:18" ht="13.5">
      <c r="A66" s="33">
        <v>15</v>
      </c>
      <c r="B66" s="33">
        <v>6001</v>
      </c>
      <c r="C66" s="23" t="s">
        <v>80</v>
      </c>
      <c r="D66" s="15"/>
      <c r="E66" s="39">
        <f>+'[1]Admin'!D29</f>
        <v>634644.3</v>
      </c>
      <c r="F66" s="39"/>
      <c r="G66" s="39">
        <f>+'[1]Admin'!F29</f>
        <v>641708</v>
      </c>
      <c r="H66" s="39"/>
      <c r="I66" s="39">
        <f>+'[1]Admin'!H29</f>
        <v>644442</v>
      </c>
      <c r="J66" s="39"/>
      <c r="K66" s="39"/>
      <c r="L66" s="39">
        <f>+'[1]Admin'!K29</f>
        <v>214814</v>
      </c>
      <c r="N66" s="39">
        <f>+'[1]Admin'!M29</f>
        <v>199346.39</v>
      </c>
      <c r="P66" s="39">
        <f>+'[1]Admin'!O29</f>
        <v>15467.61000000001</v>
      </c>
      <c r="R66" s="39">
        <f>+'[1]Admin'!Q29</f>
        <v>208073</v>
      </c>
    </row>
    <row r="67" spans="1:18" ht="13.5">
      <c r="A67" s="33">
        <v>15</v>
      </c>
      <c r="B67" s="33">
        <v>6001</v>
      </c>
      <c r="C67" s="23" t="s">
        <v>81</v>
      </c>
      <c r="D67" s="15"/>
      <c r="E67" s="39">
        <f>+'[1]Admin'!D30</f>
        <v>338256.00000000006</v>
      </c>
      <c r="F67" s="39"/>
      <c r="G67" s="39">
        <f>+'[1]Admin'!F30</f>
        <v>335438</v>
      </c>
      <c r="H67" s="39"/>
      <c r="I67" s="39">
        <f>+'[1]Admin'!H30</f>
        <v>335942</v>
      </c>
      <c r="J67" s="39"/>
      <c r="K67" s="39"/>
      <c r="L67" s="39">
        <f>+'[1]Admin'!K30</f>
        <v>111980.66666666667</v>
      </c>
      <c r="N67" s="39">
        <f>+'[1]Admin'!M30</f>
        <v>98539.27666666669</v>
      </c>
      <c r="P67" s="39">
        <f>+'[1]Admin'!O30</f>
        <v>13441.39000000001</v>
      </c>
      <c r="R67" s="39">
        <f>+'[1]Admin'!Q30</f>
        <v>106345</v>
      </c>
    </row>
    <row r="68" spans="1:18" ht="13.5">
      <c r="A68" s="33">
        <v>15</v>
      </c>
      <c r="B68" s="33">
        <v>6005</v>
      </c>
      <c r="C68" s="23" t="s">
        <v>82</v>
      </c>
      <c r="D68" s="15"/>
      <c r="E68" s="39">
        <f>+'[1]Admin'!D34</f>
        <v>22000</v>
      </c>
      <c r="F68" s="39"/>
      <c r="G68" s="39">
        <f>+'[1]Admin'!F34</f>
        <v>22000</v>
      </c>
      <c r="H68" s="39"/>
      <c r="I68" s="39">
        <f>+'[1]Admin'!H34</f>
        <v>22000</v>
      </c>
      <c r="J68" s="39"/>
      <c r="K68" s="39"/>
      <c r="L68" s="39">
        <f>+'[1]Admin'!K34</f>
        <v>7333.333333333333</v>
      </c>
      <c r="N68" s="39">
        <f>+'[1]Admin'!M34</f>
        <v>7333.33</v>
      </c>
      <c r="P68" s="39">
        <f>+'[1]Admin'!O34</f>
        <v>0.003333333333102928</v>
      </c>
      <c r="R68" s="39">
        <f>+'[1]Admin'!Q34</f>
        <v>7333</v>
      </c>
    </row>
    <row r="69" spans="1:18" ht="13.5">
      <c r="A69" s="33">
        <v>15</v>
      </c>
      <c r="B69" s="33">
        <v>6010</v>
      </c>
      <c r="C69" s="23" t="s">
        <v>83</v>
      </c>
      <c r="D69" s="15"/>
      <c r="E69" s="39">
        <f>+'[1]Admin'!D38</f>
        <v>22000</v>
      </c>
      <c r="F69" s="39"/>
      <c r="G69" s="39">
        <f>+'[1]Admin'!F38</f>
        <v>22000</v>
      </c>
      <c r="H69" s="39"/>
      <c r="I69" s="39">
        <f>+'[1]Admin'!H38</f>
        <v>22000</v>
      </c>
      <c r="J69" s="39"/>
      <c r="K69" s="39"/>
      <c r="L69" s="39">
        <f>+'[1]Admin'!K38</f>
        <v>7333.333333333333</v>
      </c>
      <c r="N69" s="39">
        <f>+'[1]Admin'!M38</f>
        <v>7333.33</v>
      </c>
      <c r="P69" s="39">
        <f>+'[1]Admin'!O38</f>
        <v>0.003333333333102928</v>
      </c>
      <c r="R69" s="39">
        <f>+'[1]Admin'!Q38</f>
        <v>7333</v>
      </c>
    </row>
    <row r="70" spans="1:18" ht="13.5">
      <c r="A70" s="33">
        <v>16</v>
      </c>
      <c r="B70" s="33">
        <v>6020</v>
      </c>
      <c r="C70" s="23" t="s">
        <v>84</v>
      </c>
      <c r="D70" s="15"/>
      <c r="E70" s="39">
        <f>+'[1]Admin'!D43</f>
        <v>12729.4</v>
      </c>
      <c r="F70" s="39"/>
      <c r="G70" s="39">
        <f>+'[1]Admin'!F43</f>
        <v>6360</v>
      </c>
      <c r="H70" s="39"/>
      <c r="I70" s="39">
        <f>+'[1]Admin'!H43</f>
        <v>15000</v>
      </c>
      <c r="J70" s="39"/>
      <c r="K70" s="39"/>
      <c r="L70" s="39">
        <f>+'[1]Admin'!K43</f>
        <v>5000</v>
      </c>
      <c r="N70" s="39">
        <f>+'[1]Admin'!M43</f>
        <v>0</v>
      </c>
      <c r="P70" s="39">
        <f>+'[1]Admin'!O43</f>
        <v>5000</v>
      </c>
      <c r="R70" s="39">
        <f>+'[1]Admin'!Q43</f>
        <v>6360</v>
      </c>
    </row>
    <row r="71" spans="1:18" ht="13.5">
      <c r="A71" s="33">
        <v>16</v>
      </c>
      <c r="B71" s="33">
        <v>6101</v>
      </c>
      <c r="C71" s="23" t="s">
        <v>85</v>
      </c>
      <c r="D71" s="15"/>
      <c r="E71" s="39">
        <f>+'[1]Admin'!D52</f>
        <v>20192.65</v>
      </c>
      <c r="F71" s="39"/>
      <c r="G71" s="39">
        <f>+'[1]Admin'!F52</f>
        <v>7097</v>
      </c>
      <c r="H71" s="39"/>
      <c r="I71" s="39">
        <f>+'[1]Admin'!H52</f>
        <v>0</v>
      </c>
      <c r="J71" s="39"/>
      <c r="K71" s="39"/>
      <c r="L71" s="39">
        <f>+'[1]Admin'!K52</f>
        <v>0</v>
      </c>
      <c r="N71" s="39">
        <f>+'[1]Admin'!M52</f>
        <v>0</v>
      </c>
      <c r="P71" s="39">
        <f>+'[1]Admin'!O52</f>
        <v>0</v>
      </c>
      <c r="R71" s="39">
        <f>+'[1]Admin'!Q52</f>
        <v>3728</v>
      </c>
    </row>
    <row r="72" spans="1:18" ht="13.5">
      <c r="A72" s="33">
        <v>16</v>
      </c>
      <c r="B72" s="33">
        <v>6102</v>
      </c>
      <c r="C72" s="23" t="s">
        <v>86</v>
      </c>
      <c r="D72" s="15"/>
      <c r="E72" s="39">
        <f>+'[1]Admin'!D60</f>
        <v>18790.97</v>
      </c>
      <c r="F72" s="39"/>
      <c r="G72" s="39">
        <f>+'[1]Admin'!F60</f>
        <v>10215</v>
      </c>
      <c r="H72" s="39"/>
      <c r="I72" s="39">
        <f>+'[1]Admin'!H60</f>
        <v>0</v>
      </c>
      <c r="J72" s="39"/>
      <c r="K72" s="39"/>
      <c r="L72" s="39">
        <f>+'[1]Admin'!K60</f>
        <v>0</v>
      </c>
      <c r="N72" s="39">
        <f>+'[1]Admin'!M60</f>
        <v>0</v>
      </c>
      <c r="P72" s="39">
        <f>+'[1]Admin'!O60</f>
        <v>0</v>
      </c>
      <c r="R72" s="39">
        <f>+'[1]Admin'!Q60</f>
        <v>4094</v>
      </c>
    </row>
    <row r="73" spans="1:18" ht="13.5">
      <c r="A73" s="33">
        <v>16</v>
      </c>
      <c r="B73" s="33">
        <v>6103</v>
      </c>
      <c r="C73" s="23" t="s">
        <v>87</v>
      </c>
      <c r="D73" s="15"/>
      <c r="E73" s="39">
        <f>+'[1]Admin'!D71</f>
        <v>42235.82</v>
      </c>
      <c r="F73" s="39"/>
      <c r="G73" s="39">
        <f>+'[1]Admin'!F71</f>
        <v>35340</v>
      </c>
      <c r="H73" s="39"/>
      <c r="I73" s="39">
        <f>+'[1]Admin'!H71</f>
        <v>31410</v>
      </c>
      <c r="J73" s="39"/>
      <c r="K73" s="39"/>
      <c r="L73" s="39">
        <f>+'[1]Admin'!K71</f>
        <v>10470</v>
      </c>
      <c r="N73" s="39">
        <f>+'[1]Admin'!M71</f>
        <v>9058.21</v>
      </c>
      <c r="P73" s="39">
        <f>+'[1]Admin'!O71</f>
        <v>1411.7900000000004</v>
      </c>
      <c r="R73" s="39">
        <f>+'[1]Admin'!Q71</f>
        <v>13197</v>
      </c>
    </row>
    <row r="74" spans="1:18" ht="13.5">
      <c r="A74" s="33">
        <v>17</v>
      </c>
      <c r="B74" s="33">
        <v>6104</v>
      </c>
      <c r="C74" s="23" t="s">
        <v>88</v>
      </c>
      <c r="D74" s="15"/>
      <c r="E74" s="39">
        <f>+'[1]Admin'!D80</f>
        <v>27514.54</v>
      </c>
      <c r="F74" s="39"/>
      <c r="G74" s="39">
        <f>+'[1]Admin'!F80</f>
        <v>25293</v>
      </c>
      <c r="H74" s="39"/>
      <c r="I74" s="39">
        <f>+'[1]Admin'!H80</f>
        <v>27150</v>
      </c>
      <c r="J74" s="39"/>
      <c r="K74" s="39"/>
      <c r="L74" s="39">
        <f>+'[1]Admin'!K80</f>
        <v>9050</v>
      </c>
      <c r="N74" s="39">
        <f>+'[1]Admin'!M80</f>
        <v>7687.66</v>
      </c>
      <c r="P74" s="39">
        <f>+'[1]Admin'!O80</f>
        <v>1362.34</v>
      </c>
      <c r="R74" s="39">
        <f>+'[1]Admin'!Q80</f>
        <v>8481</v>
      </c>
    </row>
    <row r="75" spans="1:18" ht="13.5">
      <c r="A75" s="33">
        <v>17</v>
      </c>
      <c r="B75" s="33">
        <v>6106</v>
      </c>
      <c r="C75" s="23" t="s">
        <v>89</v>
      </c>
      <c r="D75" s="15"/>
      <c r="E75" s="39">
        <f>+'[1]Admin'!D90</f>
        <v>31052.449999999997</v>
      </c>
      <c r="F75" s="39"/>
      <c r="G75" s="39">
        <f>+'[1]Admin'!F90</f>
        <v>10245</v>
      </c>
      <c r="H75" s="39"/>
      <c r="I75" s="39">
        <f>+'[1]Admin'!H90</f>
        <v>9600</v>
      </c>
      <c r="J75" s="39"/>
      <c r="K75" s="39"/>
      <c r="L75" s="39">
        <f>+'[1]Admin'!K90</f>
        <v>3200</v>
      </c>
      <c r="N75" s="39">
        <f>+'[1]Admin'!M90</f>
        <v>3200</v>
      </c>
      <c r="P75" s="39">
        <f>+'[1]Admin'!O90</f>
        <v>0</v>
      </c>
      <c r="R75" s="39">
        <f>+'[1]Admin'!Q90</f>
        <v>3200</v>
      </c>
    </row>
    <row r="76" spans="1:18" ht="13.5">
      <c r="A76" s="33">
        <v>17</v>
      </c>
      <c r="B76" s="33">
        <v>6107</v>
      </c>
      <c r="C76" s="23" t="s">
        <v>90</v>
      </c>
      <c r="D76" s="15"/>
      <c r="E76" s="39">
        <f>+'[1]Admin'!D98</f>
        <v>49467.02</v>
      </c>
      <c r="F76" s="39"/>
      <c r="G76" s="39">
        <f>+'[1]Admin'!F98</f>
        <v>49124</v>
      </c>
      <c r="H76" s="39"/>
      <c r="I76" s="39">
        <f>+'[1]Admin'!H98</f>
        <v>45300</v>
      </c>
      <c r="J76" s="39"/>
      <c r="K76" s="39"/>
      <c r="L76" s="39">
        <f>+'[1]Admin'!K98</f>
        <v>15100</v>
      </c>
      <c r="N76" s="39">
        <f>+'[1]Admin'!M98</f>
        <v>15122.51</v>
      </c>
      <c r="P76" s="39">
        <f>+'[1]Admin'!O98</f>
        <v>-22.50999999999999</v>
      </c>
      <c r="R76" s="39">
        <f>+'[1]Admin'!Q98</f>
        <v>17343</v>
      </c>
    </row>
    <row r="77" spans="1:18" ht="13.5">
      <c r="A77" s="33">
        <v>17</v>
      </c>
      <c r="B77" s="33"/>
      <c r="C77" s="13" t="s">
        <v>91</v>
      </c>
      <c r="D77" s="15"/>
      <c r="E77" s="24">
        <f>+'[1]Admin'!D100</f>
        <v>189253.44999999998</v>
      </c>
      <c r="F77" s="39"/>
      <c r="G77" s="24">
        <f>+'[1]Admin'!F100</f>
        <v>137314</v>
      </c>
      <c r="H77" s="39"/>
      <c r="I77" s="24">
        <f>+'[1]Admin'!H100</f>
        <v>113460</v>
      </c>
      <c r="J77" s="39"/>
      <c r="K77" s="39"/>
      <c r="L77" s="24">
        <f>+'[1]Admin'!K100</f>
        <v>37820</v>
      </c>
      <c r="N77" s="24">
        <f>+'[1]Admin'!M100</f>
        <v>35068.38</v>
      </c>
      <c r="P77" s="24">
        <f>+'[1]Admin'!O100</f>
        <v>2751.62</v>
      </c>
      <c r="R77" s="24">
        <f>+'[1]Admin'!Q100</f>
        <v>50043</v>
      </c>
    </row>
    <row r="78" spans="1:18" ht="13.5">
      <c r="A78" s="33">
        <v>17</v>
      </c>
      <c r="B78" s="33">
        <v>6120</v>
      </c>
      <c r="C78" s="23" t="s">
        <v>92</v>
      </c>
      <c r="D78" s="15"/>
      <c r="E78" s="39">
        <f>SUM('[1]Admin'!D113)</f>
        <v>7766</v>
      </c>
      <c r="F78" s="39"/>
      <c r="G78" s="39">
        <f>SUM('[1]Admin'!F113)</f>
        <v>9360</v>
      </c>
      <c r="H78" s="39"/>
      <c r="I78" s="39">
        <f>SUM('[1]Admin'!H113)</f>
        <v>10000</v>
      </c>
      <c r="J78" s="39"/>
      <c r="K78" s="39"/>
      <c r="L78" s="39">
        <f>SUM('[1]Admin'!K113)</f>
        <v>0</v>
      </c>
      <c r="N78" s="39">
        <f>SUM('[1]Admin'!M113)</f>
        <v>-5159.790000000001</v>
      </c>
      <c r="P78" s="39">
        <f>SUM('[1]Admin'!O113)</f>
        <v>5159.79</v>
      </c>
      <c r="R78" s="39">
        <f>SUM('[1]Admin'!Q113)</f>
        <v>-5227</v>
      </c>
    </row>
    <row r="79" spans="1:18" ht="13.5">
      <c r="A79" s="33">
        <v>18</v>
      </c>
      <c r="B79" s="33">
        <v>6110</v>
      </c>
      <c r="C79" s="23" t="s">
        <v>93</v>
      </c>
      <c r="D79" s="15"/>
      <c r="E79" s="15">
        <f>+'[1]Admin'!D123</f>
        <v>73976.98000000001</v>
      </c>
      <c r="F79" s="15"/>
      <c r="G79" s="15">
        <f>+'[1]Admin'!F123</f>
        <v>75435</v>
      </c>
      <c r="H79" s="15"/>
      <c r="I79" s="15">
        <f>+'[1]Admin'!H123</f>
        <v>94000</v>
      </c>
      <c r="J79" s="15"/>
      <c r="K79" s="15"/>
      <c r="L79" s="15">
        <f>+'[1]Admin'!K123</f>
        <v>31333.333333333336</v>
      </c>
      <c r="N79" s="15">
        <f>+'[1]Admin'!M123</f>
        <v>20936.86</v>
      </c>
      <c r="P79" s="15">
        <f>+'[1]Admin'!O123</f>
        <v>10396.473333333333</v>
      </c>
      <c r="R79" s="15">
        <f>+'[1]Admin'!Q123</f>
        <v>20735</v>
      </c>
    </row>
    <row r="80" spans="1:18" ht="13.5">
      <c r="A80" s="33">
        <v>18</v>
      </c>
      <c r="B80" s="33">
        <v>6130</v>
      </c>
      <c r="C80" s="23" t="s">
        <v>94</v>
      </c>
      <c r="D80" s="15"/>
      <c r="E80" s="15">
        <f>+'[1]Admin'!D129</f>
        <v>23078.63</v>
      </c>
      <c r="F80" s="15"/>
      <c r="G80" s="15">
        <f>+'[1]Admin'!F129</f>
        <v>22439</v>
      </c>
      <c r="H80" s="15"/>
      <c r="I80" s="15">
        <f>+'[1]Admin'!H129</f>
        <v>30500</v>
      </c>
      <c r="J80" s="15"/>
      <c r="K80" s="15"/>
      <c r="L80" s="15">
        <f>+'[1]Admin'!K129</f>
        <v>10166.666666666666</v>
      </c>
      <c r="N80" s="15">
        <f>+'[1]Admin'!M129</f>
        <v>15450</v>
      </c>
      <c r="P80" s="15">
        <f>+'[1]Admin'!O129</f>
        <v>-5283.333333333332</v>
      </c>
      <c r="R80" s="15">
        <f>+'[1]Admin'!Q129</f>
        <v>10620</v>
      </c>
    </row>
    <row r="81" spans="1:18" ht="13.5">
      <c r="A81" s="33">
        <v>18</v>
      </c>
      <c r="B81" s="33"/>
      <c r="C81" s="13" t="s">
        <v>95</v>
      </c>
      <c r="D81" s="15"/>
      <c r="E81" s="21">
        <f>+'[1]Admin'!D131</f>
        <v>294075.06</v>
      </c>
      <c r="F81" s="15"/>
      <c r="G81" s="21">
        <f>+'[1]Admin'!F134</f>
        <v>-11435</v>
      </c>
      <c r="H81" s="15"/>
      <c r="I81" s="21">
        <f>+'[1]Admin'!H134</f>
        <v>-11435</v>
      </c>
      <c r="J81" s="15"/>
      <c r="K81" s="15"/>
      <c r="L81" s="21">
        <f>+'[1]Admin'!K131</f>
        <v>79320.00000000001</v>
      </c>
      <c r="N81" s="21">
        <f>+'[1]Admin'!M131</f>
        <v>66295.45</v>
      </c>
      <c r="P81" s="21">
        <f>+'[1]Admin'!O131</f>
        <v>13024.55</v>
      </c>
      <c r="R81" s="21">
        <f>+'[1]Admin'!Q131</f>
        <v>76171</v>
      </c>
    </row>
    <row r="82" spans="1:18" ht="13.5">
      <c r="A82" s="33">
        <v>18</v>
      </c>
      <c r="B82" s="33"/>
      <c r="C82" s="23" t="s">
        <v>96</v>
      </c>
      <c r="D82" s="15"/>
      <c r="E82" s="15">
        <f>+'[1]Admin'!D133</f>
        <v>-22274.08</v>
      </c>
      <c r="F82" s="15"/>
      <c r="G82" s="15">
        <f>+'[1]Admin'!F133</f>
        <v>-19397</v>
      </c>
      <c r="H82" s="15"/>
      <c r="I82" s="15">
        <f>+'[1]Admin'!H133</f>
        <v>-20000</v>
      </c>
      <c r="J82" s="15"/>
      <c r="K82" s="15"/>
      <c r="L82" s="15">
        <f>+'[1]Admin'!K133</f>
        <v>-6666.666666666667</v>
      </c>
      <c r="N82" s="15">
        <f>+'[1]Admin'!M133</f>
        <v>-2270.84</v>
      </c>
      <c r="P82" s="15">
        <f>+'[1]Admin'!O133</f>
        <v>-4395.826666666667</v>
      </c>
      <c r="R82" s="15">
        <f>+'[1]Admin'!Q133</f>
        <v>0</v>
      </c>
    </row>
    <row r="83" spans="1:18" ht="13.5">
      <c r="A83" s="33">
        <v>18</v>
      </c>
      <c r="B83" s="33"/>
      <c r="C83" s="23" t="s">
        <v>97</v>
      </c>
      <c r="D83" s="15"/>
      <c r="E83" s="15">
        <f>+'[1]Admin'!D134</f>
        <v>-11435</v>
      </c>
      <c r="F83" s="15"/>
      <c r="G83" s="15">
        <f>+'[1]Admin'!F134</f>
        <v>-11435</v>
      </c>
      <c r="H83" s="15"/>
      <c r="I83" s="15">
        <f>+'[1]Admin'!H134</f>
        <v>-11435</v>
      </c>
      <c r="J83" s="15"/>
      <c r="K83" s="15"/>
      <c r="L83" s="15">
        <f>+'[1]Admin'!K134</f>
        <v>-3811.6666666666665</v>
      </c>
      <c r="N83" s="15">
        <f>+'[1]Admin'!M134</f>
        <v>-3811.6666666666665</v>
      </c>
      <c r="P83" s="15">
        <f>+'[1]Admin'!O134</f>
        <v>0</v>
      </c>
      <c r="R83" s="15">
        <f>+'[1]Admin'!Q134</f>
        <v>-3812</v>
      </c>
    </row>
    <row r="84" spans="1:18" ht="13.5">
      <c r="A84" s="33">
        <v>18</v>
      </c>
      <c r="B84" s="33"/>
      <c r="C84" s="23" t="s">
        <v>98</v>
      </c>
      <c r="D84" s="15"/>
      <c r="E84" s="15">
        <f>+'[1]Admin'!D135</f>
        <v>-76364</v>
      </c>
      <c r="F84" s="15"/>
      <c r="G84" s="15">
        <f>+'[1]Admin'!F135</f>
        <v>-76364</v>
      </c>
      <c r="H84" s="15"/>
      <c r="I84" s="15">
        <f>+'[1]Admin'!H135</f>
        <v>-76364</v>
      </c>
      <c r="J84" s="15"/>
      <c r="K84" s="15"/>
      <c r="L84" s="15">
        <f>+'[1]Admin'!K135</f>
        <v>-25454.666666666668</v>
      </c>
      <c r="N84" s="15">
        <f>+'[1]Admin'!M135</f>
        <v>-25454.666666666668</v>
      </c>
      <c r="P84" s="15">
        <f>+'[1]Admin'!O135</f>
        <v>0</v>
      </c>
      <c r="R84" s="15">
        <f>+'[1]Admin'!Q135</f>
        <v>-25455</v>
      </c>
    </row>
    <row r="85" spans="1:18" ht="13.5">
      <c r="A85" s="33">
        <v>18</v>
      </c>
      <c r="B85" s="33"/>
      <c r="C85" s="13" t="s">
        <v>99</v>
      </c>
      <c r="D85" s="15"/>
      <c r="E85" s="21">
        <f>+'[1]Admin'!D136</f>
        <v>-110073.08</v>
      </c>
      <c r="F85" s="15"/>
      <c r="G85" s="21">
        <f>+'[1]Admin'!F136</f>
        <v>-107196</v>
      </c>
      <c r="H85" s="15"/>
      <c r="I85" s="21">
        <f>+'[1]Admin'!H136</f>
        <v>-107799</v>
      </c>
      <c r="J85" s="15"/>
      <c r="K85" s="15"/>
      <c r="L85" s="21">
        <f>+'[1]Admin'!K136</f>
        <v>-35933</v>
      </c>
      <c r="N85" s="21">
        <f>+'[1]Admin'!M136</f>
        <v>-31537.173333333332</v>
      </c>
      <c r="P85" s="21">
        <f>+'[1]Admin'!O136</f>
        <v>-4395.826666666667</v>
      </c>
      <c r="R85" s="21">
        <f>+'[1]Admin'!Q136</f>
        <v>-29267</v>
      </c>
    </row>
    <row r="86" spans="1:18" ht="13.5">
      <c r="A86" s="33">
        <v>18</v>
      </c>
      <c r="B86" s="33"/>
      <c r="C86" s="13" t="s">
        <v>100</v>
      </c>
      <c r="D86" s="15"/>
      <c r="E86" s="21">
        <f>+'[1]Admin'!D138</f>
        <v>184001.97999999998</v>
      </c>
      <c r="F86" s="15"/>
      <c r="G86" s="21">
        <f>+'[1]Admin'!F138</f>
        <v>137352</v>
      </c>
      <c r="H86" s="15"/>
      <c r="I86" s="21">
        <f>+'[1]Admin'!H138</f>
        <v>140161</v>
      </c>
      <c r="J86" s="15"/>
      <c r="K86" s="15"/>
      <c r="L86" s="21">
        <f>+'[1]Admin'!K138</f>
        <v>43387.000000000015</v>
      </c>
      <c r="N86" s="21">
        <f>+'[1]Admin'!M138</f>
        <v>34758.276666666665</v>
      </c>
      <c r="P86" s="21">
        <f>+'[1]Admin'!O138</f>
        <v>8628.723333333332</v>
      </c>
      <c r="R86" s="21">
        <f>+'[1]Admin'!Q138</f>
        <v>46904</v>
      </c>
    </row>
    <row r="87" spans="1:18" ht="13.5">
      <c r="A87" s="33">
        <v>19</v>
      </c>
      <c r="B87" s="33">
        <v>6300</v>
      </c>
      <c r="C87" s="23" t="s">
        <v>101</v>
      </c>
      <c r="D87" s="15"/>
      <c r="E87" s="15">
        <f>+'[1]Admin'!D157</f>
        <v>109719.18</v>
      </c>
      <c r="F87" s="15"/>
      <c r="G87" s="15">
        <f>+'[1]Admin'!F157</f>
        <v>110660.56</v>
      </c>
      <c r="H87" s="15"/>
      <c r="I87" s="15">
        <f>+'[1]Admin'!H157</f>
        <v>119347</v>
      </c>
      <c r="J87" s="15"/>
      <c r="K87" s="15"/>
      <c r="L87" s="15">
        <f>+'[1]Admin'!K157</f>
        <v>39782.33333333333</v>
      </c>
      <c r="N87" s="15">
        <f>+'[1]Admin'!M157</f>
        <v>34673.6</v>
      </c>
      <c r="P87" s="15">
        <f>+'[1]Admin'!O157</f>
        <v>5108.7333333333345</v>
      </c>
      <c r="R87" s="15">
        <f>+'[1]Admin'!Q157</f>
        <v>37287</v>
      </c>
    </row>
    <row r="88" spans="1:18" ht="13.5">
      <c r="A88" s="33">
        <v>19</v>
      </c>
      <c r="B88" s="33">
        <v>6215</v>
      </c>
      <c r="C88" s="23" t="s">
        <v>102</v>
      </c>
      <c r="D88" s="15"/>
      <c r="E88" s="15">
        <f>+'[1]Admin'!D169</f>
        <v>39430.41</v>
      </c>
      <c r="F88" s="15"/>
      <c r="G88" s="15">
        <f>+'[1]Admin'!F169</f>
        <v>-2868</v>
      </c>
      <c r="H88" s="15"/>
      <c r="I88" s="15">
        <f>+'[1]Admin'!H169</f>
        <v>2500</v>
      </c>
      <c r="J88" s="15"/>
      <c r="K88" s="15"/>
      <c r="L88" s="15">
        <f>+'[1]Admin'!K169</f>
        <v>833.3333333333276</v>
      </c>
      <c r="N88" s="15">
        <f>+'[1]Admin'!M169</f>
        <v>23908.229999999996</v>
      </c>
      <c r="P88" s="15">
        <f>+'[1]Admin'!O169</f>
        <v>-23074.89666666667</v>
      </c>
      <c r="R88" s="15">
        <f>+'[1]Admin'!Q169</f>
        <v>41903</v>
      </c>
    </row>
    <row r="89" spans="1:18" ht="13.5">
      <c r="A89" s="33">
        <v>19</v>
      </c>
      <c r="B89" s="33">
        <v>6280</v>
      </c>
      <c r="C89" s="23" t="s">
        <v>103</v>
      </c>
      <c r="D89" s="15"/>
      <c r="E89" s="15">
        <f>+'[1]Admin'!D173</f>
        <v>0</v>
      </c>
      <c r="F89" s="15"/>
      <c r="G89" s="15">
        <f>+'[1]Admin'!F173</f>
        <v>0</v>
      </c>
      <c r="H89" s="15"/>
      <c r="I89" s="15">
        <f>+'[1]Admin'!H173</f>
        <v>0</v>
      </c>
      <c r="J89" s="15"/>
      <c r="K89" s="15"/>
      <c r="L89" s="15">
        <f>+'[1]Admin'!K173</f>
        <v>0</v>
      </c>
      <c r="N89" s="15">
        <f>+'[1]Admin'!M173</f>
        <v>0</v>
      </c>
      <c r="P89" s="15">
        <f>+'[1]Admin'!O173</f>
        <v>0</v>
      </c>
      <c r="R89" s="15">
        <f>+'[1]Admin'!Q173</f>
        <v>0</v>
      </c>
    </row>
    <row r="90" spans="1:18" ht="13.5">
      <c r="A90" s="33">
        <v>19</v>
      </c>
      <c r="B90" s="33">
        <v>6250</v>
      </c>
      <c r="C90" s="23" t="s">
        <v>104</v>
      </c>
      <c r="D90" s="15"/>
      <c r="E90" s="15">
        <f>+'[1]Admin'!D178</f>
        <v>28166</v>
      </c>
      <c r="F90" s="15"/>
      <c r="G90" s="15">
        <f>+'[1]Admin'!F178</f>
        <v>35057</v>
      </c>
      <c r="H90" s="15"/>
      <c r="I90" s="15">
        <f>+'[1]Admin'!H178</f>
        <v>35057</v>
      </c>
      <c r="J90" s="15"/>
      <c r="K90" s="15"/>
      <c r="L90" s="15">
        <f>+'[1]Admin'!K178</f>
        <v>17528.5</v>
      </c>
      <c r="N90" s="15">
        <f>+'[1]Admin'!M178</f>
        <v>17528.5</v>
      </c>
      <c r="P90" s="15">
        <f>+'[1]Admin'!O178</f>
        <v>0</v>
      </c>
      <c r="R90" s="15">
        <f>+'[1]Admin'!Q178</f>
        <v>17529</v>
      </c>
    </row>
    <row r="91" spans="1:18" ht="15">
      <c r="A91" s="33">
        <v>19</v>
      </c>
      <c r="B91" s="33">
        <v>6260</v>
      </c>
      <c r="C91" s="5" t="s">
        <v>105</v>
      </c>
      <c r="D91" s="15"/>
      <c r="E91" s="15">
        <f>+'[1]Admin'!D182</f>
        <v>60948.92</v>
      </c>
      <c r="F91" s="15"/>
      <c r="G91" s="15">
        <f>+'[1]Admin'!F182</f>
        <v>72023</v>
      </c>
      <c r="H91" s="15"/>
      <c r="I91" s="15">
        <f>+'[1]Admin'!H182</f>
        <v>85000</v>
      </c>
      <c r="J91" s="15"/>
      <c r="K91" s="15"/>
      <c r="L91" s="15">
        <f>+'[1]Admin'!K182</f>
        <v>28333.333333333332</v>
      </c>
      <c r="N91" s="15">
        <f>+'[1]Admin'!M182</f>
        <v>7000</v>
      </c>
      <c r="P91" s="15">
        <f>+'[1]Admin'!O182</f>
        <v>21333.333333333332</v>
      </c>
      <c r="R91" s="15">
        <f>+'[1]Admin'!Q182</f>
        <v>8083</v>
      </c>
    </row>
    <row r="92" spans="2:18" ht="13.5">
      <c r="B92" s="33"/>
      <c r="C92" s="22" t="s">
        <v>106</v>
      </c>
      <c r="D92" s="15"/>
      <c r="E92" s="21">
        <f>+'[1]Admin'!D184</f>
        <v>817251.8900000001</v>
      </c>
      <c r="F92" s="15"/>
      <c r="G92" s="21">
        <f>+'[1]Admin'!F184</f>
        <v>738022.56</v>
      </c>
      <c r="H92" s="15"/>
      <c r="I92" s="21">
        <f>+'[1]Admin'!H184</f>
        <v>777007</v>
      </c>
      <c r="J92" s="15"/>
      <c r="K92" s="15"/>
      <c r="L92" s="21">
        <f>+'[1]Admin'!K184</f>
        <v>261511.83333333337</v>
      </c>
      <c r="N92" s="21">
        <f>+'[1]Admin'!M184</f>
        <v>231074.54333333333</v>
      </c>
      <c r="P92" s="21">
        <f>+'[1]Admin'!O184</f>
        <v>30437.290000000005</v>
      </c>
      <c r="R92" s="21">
        <f>+'[1]Admin'!Q184</f>
        <v>279077</v>
      </c>
    </row>
    <row r="93" spans="2:18" ht="15">
      <c r="B93" s="33"/>
      <c r="D93" s="15"/>
      <c r="E93" s="15"/>
      <c r="F93" s="15"/>
      <c r="G93" s="15"/>
      <c r="H93" s="15"/>
      <c r="I93" s="15"/>
      <c r="J93" s="15"/>
      <c r="K93" s="15"/>
      <c r="L93" s="15"/>
      <c r="N93" s="15"/>
      <c r="P93" s="15"/>
      <c r="R93" s="15"/>
    </row>
    <row r="94" spans="3:18" ht="15">
      <c r="C94" s="26" t="s">
        <v>107</v>
      </c>
      <c r="D94" s="15"/>
      <c r="E94" s="38">
        <f>+E15+E33+E38+E62+E92</f>
        <v>2917761.6700000004</v>
      </c>
      <c r="F94" s="15"/>
      <c r="G94" s="38">
        <f>+G15+G33+G38+G62+G92</f>
        <v>2913863.77</v>
      </c>
      <c r="H94" s="15"/>
      <c r="I94" s="38">
        <f>+I15+I33+I38+I62+I92</f>
        <v>2947818</v>
      </c>
      <c r="J94" s="15"/>
      <c r="K94" s="15"/>
      <c r="L94" s="38">
        <f>+L15+L33+L38+L62+L92</f>
        <v>994801.1533333333</v>
      </c>
      <c r="N94" s="38">
        <f>+N15+N33+N38+N62+N92</f>
        <v>820610.7333333333</v>
      </c>
      <c r="P94" s="38">
        <f>+P15+P33+P38+P62+P92</f>
        <v>174190.42</v>
      </c>
      <c r="R94" s="38">
        <f>+R15+R33+R38+R62+R92</f>
        <v>990240.27</v>
      </c>
    </row>
    <row r="95" spans="4:11" ht="15" hidden="1">
      <c r="D95" s="44"/>
      <c r="E95" s="21"/>
      <c r="F95" s="15"/>
      <c r="G95" s="21"/>
      <c r="H95" s="15"/>
      <c r="I95" s="21"/>
      <c r="J95" s="15"/>
      <c r="K95" s="15"/>
    </row>
    <row r="96" spans="5:11" ht="15" hidden="1">
      <c r="E96" s="21"/>
      <c r="F96" s="15"/>
      <c r="G96" s="21"/>
      <c r="H96" s="15"/>
      <c r="I96" s="21"/>
      <c r="J96" s="15"/>
      <c r="K96" s="15"/>
    </row>
    <row r="97" spans="3:6" ht="13.5" hidden="1">
      <c r="C97" s="1"/>
      <c r="F97" s="44"/>
    </row>
    <row r="98" spans="2:11" ht="13.5" hidden="1">
      <c r="B98" s="23" t="s">
        <v>108</v>
      </c>
      <c r="C98" s="1"/>
      <c r="E98" s="45">
        <v>0</v>
      </c>
      <c r="F98" s="15"/>
      <c r="G98" s="45">
        <v>0</v>
      </c>
      <c r="H98" s="15"/>
      <c r="I98" s="45">
        <v>0</v>
      </c>
      <c r="J98" s="15"/>
      <c r="K98" s="15"/>
    </row>
    <row r="99" spans="2:11" ht="13.5" hidden="1">
      <c r="B99" s="23" t="s">
        <v>109</v>
      </c>
      <c r="C99" s="1"/>
      <c r="E99" s="46">
        <v>69</v>
      </c>
      <c r="F99" s="15"/>
      <c r="G99" s="45">
        <v>0</v>
      </c>
      <c r="H99" s="15"/>
      <c r="I99" s="45">
        <v>0</v>
      </c>
      <c r="J99" s="15"/>
      <c r="K99" s="15"/>
    </row>
    <row r="100" spans="2:11" ht="13.5" hidden="1">
      <c r="B100" s="1" t="s">
        <v>110</v>
      </c>
      <c r="C100" s="1"/>
      <c r="E100" s="45">
        <v>28</v>
      </c>
      <c r="F100" s="15"/>
      <c r="G100" s="45">
        <v>0</v>
      </c>
      <c r="H100" s="15"/>
      <c r="I100" s="45">
        <v>0</v>
      </c>
      <c r="J100" s="15"/>
      <c r="K100" s="15"/>
    </row>
    <row r="101" spans="2:11" ht="13.5" hidden="1">
      <c r="B101" s="23" t="s">
        <v>111</v>
      </c>
      <c r="C101" s="15"/>
      <c r="E101" s="15">
        <v>250</v>
      </c>
      <c r="F101" s="15"/>
      <c r="G101" s="15">
        <v>0</v>
      </c>
      <c r="H101" s="15"/>
      <c r="I101" s="15">
        <v>0</v>
      </c>
      <c r="J101" s="15"/>
      <c r="K101" s="15"/>
    </row>
    <row r="102" spans="2:11" ht="13.5" hidden="1">
      <c r="B102" s="23" t="s">
        <v>112</v>
      </c>
      <c r="C102" s="1"/>
      <c r="E102" s="15">
        <v>0</v>
      </c>
      <c r="F102" s="15"/>
      <c r="G102" s="45">
        <v>0</v>
      </c>
      <c r="H102" s="15"/>
      <c r="I102" s="45">
        <v>0</v>
      </c>
      <c r="J102" s="15"/>
      <c r="K102" s="15"/>
    </row>
    <row r="103" spans="2:11" ht="13.5" hidden="1">
      <c r="B103" s="23" t="s">
        <v>113</v>
      </c>
      <c r="C103" s="1"/>
      <c r="E103" s="45">
        <v>0</v>
      </c>
      <c r="F103" s="15"/>
      <c r="G103" s="45">
        <v>0</v>
      </c>
      <c r="H103" s="15"/>
      <c r="I103" s="45">
        <v>0</v>
      </c>
      <c r="J103" s="15"/>
      <c r="K103" s="15"/>
    </row>
    <row r="104" spans="2:11" ht="13.5" hidden="1">
      <c r="B104" s="23" t="s">
        <v>114</v>
      </c>
      <c r="C104" s="1"/>
      <c r="E104" s="46">
        <v>0</v>
      </c>
      <c r="F104" s="15"/>
      <c r="G104" s="45">
        <v>0</v>
      </c>
      <c r="H104" s="15"/>
      <c r="I104" s="45">
        <v>0</v>
      </c>
      <c r="J104" s="15"/>
      <c r="K104" s="15"/>
    </row>
    <row r="105" spans="2:11" ht="13.5" hidden="1">
      <c r="B105" s="23" t="s">
        <v>115</v>
      </c>
      <c r="C105" s="1"/>
      <c r="E105" s="46">
        <v>0</v>
      </c>
      <c r="F105" s="15"/>
      <c r="G105" s="45">
        <v>0</v>
      </c>
      <c r="H105" s="15"/>
      <c r="I105" s="45">
        <v>0</v>
      </c>
      <c r="J105" s="15"/>
      <c r="K105" s="15"/>
    </row>
    <row r="106" spans="2:11" ht="13.5" hidden="1">
      <c r="B106" s="23" t="s">
        <v>116</v>
      </c>
      <c r="C106" s="1"/>
      <c r="E106" s="46">
        <v>0</v>
      </c>
      <c r="F106" s="15"/>
      <c r="G106" s="45">
        <v>0</v>
      </c>
      <c r="H106" s="15"/>
      <c r="I106" s="45">
        <v>0</v>
      </c>
      <c r="J106" s="15"/>
      <c r="K106" s="15"/>
    </row>
    <row r="107" spans="2:11" ht="13.5" hidden="1">
      <c r="B107" s="23" t="s">
        <v>117</v>
      </c>
      <c r="C107" s="15"/>
      <c r="E107" s="15">
        <v>1793</v>
      </c>
      <c r="F107" s="15"/>
      <c r="G107" s="45">
        <v>0</v>
      </c>
      <c r="H107" s="15"/>
      <c r="I107" s="45">
        <v>0</v>
      </c>
      <c r="J107" s="15"/>
      <c r="K107" s="15"/>
    </row>
    <row r="108" spans="2:11" ht="13.5" hidden="1">
      <c r="B108" s="23" t="s">
        <v>118</v>
      </c>
      <c r="C108" s="15"/>
      <c r="E108" s="15">
        <v>0</v>
      </c>
      <c r="F108" s="15"/>
      <c r="G108" s="45">
        <v>0</v>
      </c>
      <c r="H108" s="15"/>
      <c r="I108" s="45">
        <v>0</v>
      </c>
      <c r="J108" s="15"/>
      <c r="K108" s="15"/>
    </row>
    <row r="109" spans="2:11" ht="13.5" hidden="1">
      <c r="B109" s="23" t="s">
        <v>119</v>
      </c>
      <c r="C109" s="15"/>
      <c r="E109" s="15">
        <v>0</v>
      </c>
      <c r="F109" s="15"/>
      <c r="G109" s="45">
        <v>0</v>
      </c>
      <c r="H109" s="15"/>
      <c r="I109" s="45">
        <v>0</v>
      </c>
      <c r="J109" s="15"/>
      <c r="K109" s="15"/>
    </row>
    <row r="110" spans="2:11" ht="13.5" hidden="1">
      <c r="B110" s="23" t="s">
        <v>120</v>
      </c>
      <c r="C110" s="15"/>
      <c r="E110" s="15">
        <v>0</v>
      </c>
      <c r="F110" s="15"/>
      <c r="G110" s="45">
        <v>0</v>
      </c>
      <c r="H110" s="15"/>
      <c r="I110" s="45">
        <v>0</v>
      </c>
      <c r="J110" s="15"/>
      <c r="K110" s="15"/>
    </row>
    <row r="111" spans="2:11" ht="13.5" hidden="1">
      <c r="B111" s="23" t="s">
        <v>121</v>
      </c>
      <c r="C111" s="1"/>
      <c r="E111" s="46">
        <v>1500</v>
      </c>
      <c r="F111" s="15"/>
      <c r="G111" s="46">
        <v>0</v>
      </c>
      <c r="H111" s="15"/>
      <c r="I111" s="46">
        <v>0</v>
      </c>
      <c r="J111" s="15"/>
      <c r="K111" s="15"/>
    </row>
    <row r="112" spans="5:9" ht="15" hidden="1">
      <c r="E112" s="21">
        <f>SUM(E98:E111)</f>
        <v>3640</v>
      </c>
      <c r="G112" s="21">
        <f>SUM(G98:G111)</f>
        <v>0</v>
      </c>
      <c r="I112" s="21">
        <f>SUM(I98:I111)</f>
        <v>0</v>
      </c>
    </row>
    <row r="113" ht="15" hidden="1"/>
    <row r="114" ht="15" hidden="1"/>
    <row r="115" ht="15" hidden="1"/>
    <row r="116" ht="15" hidden="1"/>
  </sheetData>
  <sheetProtection/>
  <mergeCells count="3">
    <mergeCell ref="B1:R1"/>
    <mergeCell ref="B2:R2"/>
    <mergeCell ref="B3:J3"/>
  </mergeCells>
  <printOptions/>
  <pageMargins left="0.7" right="0.7" top="0.75" bottom="0.75" header="0.3" footer="0.3"/>
  <pageSetup fitToHeight="2" fitToWidth="1" horizontalDpi="360" verticalDpi="36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Brown</dc:creator>
  <cp:keywords/>
  <dc:description/>
  <cp:lastModifiedBy>James Brown</cp:lastModifiedBy>
  <cp:lastPrinted>2018-05-29T21:06:06Z</cp:lastPrinted>
  <dcterms:created xsi:type="dcterms:W3CDTF">2018-05-29T21:04:27Z</dcterms:created>
  <dcterms:modified xsi:type="dcterms:W3CDTF">2018-05-29T21:16:38Z</dcterms:modified>
  <cp:category/>
  <cp:version/>
  <cp:contentType/>
  <cp:contentStatus/>
</cp:coreProperties>
</file>